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omments1.xml" ContentType="application/vnd.openxmlformats-officedocument.spreadsheetml.comments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90" windowWidth="18915" windowHeight="6930" tabRatio="810"/>
  </bookViews>
  <sheets>
    <sheet name="1. Colom. No total espectadores" sheetId="1" r:id="rId1"/>
    <sheet name="2. Índice de asistencia cine Co" sheetId="18" r:id="rId2"/>
    <sheet name="3. Colombia No espect 1er semes" sheetId="3" r:id="rId3"/>
    <sheet name="4.Taquilla mercado cinem Colom." sheetId="4" r:id="rId4"/>
    <sheet name="5. Colombia taquilla 1er semest" sheetId="5" r:id="rId5"/>
    <sheet name="6. Estrenos cinem. en Colombia" sheetId="7" r:id="rId6"/>
    <sheet name="7. Estrenos pel. colombianas" sheetId="9" r:id="rId7"/>
    <sheet name="8. Part. peli nac total estreno" sheetId="19" r:id="rId8"/>
    <sheet name="9. Pant. de exhib en Colombia" sheetId="21" r:id="rId9"/>
    <sheet name="10. Asist cine princ ciudades" sheetId="20" r:id="rId10"/>
  </sheets>
  <calcPr calcId="145621"/>
</workbook>
</file>

<file path=xl/calcChain.xml><?xml version="1.0" encoding="utf-8"?>
<calcChain xmlns="http://schemas.openxmlformats.org/spreadsheetml/2006/main">
  <c r="H11" i="4" l="1"/>
  <c r="H12" i="4"/>
  <c r="N26" i="4"/>
  <c r="N25" i="4"/>
  <c r="G53" i="3"/>
  <c r="F52" i="3"/>
  <c r="F6" i="18"/>
  <c r="D4" i="1"/>
  <c r="E39" i="20" l="1"/>
  <c r="F39" i="20"/>
  <c r="G39" i="20"/>
  <c r="H39" i="20"/>
  <c r="I39" i="20"/>
  <c r="J39" i="20"/>
  <c r="E40" i="20"/>
  <c r="F40" i="20"/>
  <c r="G40" i="20"/>
  <c r="H40" i="20"/>
  <c r="I40" i="20"/>
  <c r="J40" i="20"/>
  <c r="E41" i="20"/>
  <c r="F41" i="20"/>
  <c r="G41" i="20"/>
  <c r="H41" i="20"/>
  <c r="I41" i="20"/>
  <c r="J41" i="20"/>
  <c r="E42" i="20"/>
  <c r="F42" i="20"/>
  <c r="G42" i="20"/>
  <c r="H42" i="20"/>
  <c r="I42" i="20"/>
  <c r="J42" i="20"/>
  <c r="E43" i="20"/>
  <c r="F43" i="20"/>
  <c r="G43" i="20"/>
  <c r="H43" i="20"/>
  <c r="I43" i="20"/>
  <c r="J43" i="20"/>
  <c r="E44" i="20"/>
  <c r="F44" i="20"/>
  <c r="G44" i="20"/>
  <c r="H44" i="20"/>
  <c r="I44" i="20"/>
  <c r="J44" i="20"/>
  <c r="D40" i="20"/>
  <c r="D41" i="20"/>
  <c r="D42" i="20"/>
  <c r="D43" i="20"/>
  <c r="D44" i="20"/>
  <c r="D39" i="20"/>
  <c r="E4" i="19"/>
  <c r="E5" i="19"/>
  <c r="E6" i="19"/>
  <c r="E7" i="19"/>
  <c r="E8" i="19"/>
  <c r="E9" i="19"/>
  <c r="E3" i="19"/>
  <c r="D5" i="4"/>
  <c r="G6" i="4" l="1"/>
  <c r="G7" i="4"/>
  <c r="G8" i="4"/>
  <c r="G9" i="4"/>
  <c r="G10" i="4"/>
  <c r="G11" i="4"/>
  <c r="G5" i="4"/>
  <c r="F6" i="4"/>
  <c r="F7" i="4"/>
  <c r="F8" i="4"/>
  <c r="F9" i="4"/>
  <c r="F10" i="4"/>
  <c r="F11" i="4"/>
  <c r="F5" i="4"/>
  <c r="E9" i="4"/>
  <c r="E8" i="4"/>
  <c r="E7" i="4"/>
  <c r="E6" i="4"/>
  <c r="E10" i="4"/>
  <c r="E11" i="4"/>
  <c r="E5" i="4"/>
  <c r="J4" i="4" l="1"/>
  <c r="D10" i="4"/>
  <c r="D11" i="4"/>
  <c r="D8" i="4"/>
  <c r="F41" i="3"/>
  <c r="F42" i="3"/>
  <c r="F43" i="3"/>
  <c r="F44" i="3"/>
  <c r="F45" i="3"/>
  <c r="F46" i="3"/>
  <c r="F47" i="3"/>
  <c r="F48" i="3"/>
  <c r="F49" i="3"/>
  <c r="F50" i="3"/>
  <c r="F51" i="3"/>
  <c r="F53" i="3"/>
  <c r="F40" i="3"/>
  <c r="E11" i="3"/>
  <c r="E12" i="18"/>
  <c r="E11" i="18"/>
  <c r="F16" i="5" l="1"/>
  <c r="F17" i="5"/>
  <c r="G17" i="5"/>
  <c r="F18" i="5"/>
  <c r="G18" i="5"/>
  <c r="F19" i="5"/>
  <c r="G19" i="5"/>
  <c r="F20" i="5"/>
  <c r="G20" i="5"/>
  <c r="F21" i="5"/>
  <c r="G21" i="5"/>
  <c r="F22" i="5"/>
  <c r="G22" i="5"/>
  <c r="D18" i="18" l="1"/>
  <c r="E18" i="18" s="1"/>
  <c r="D16" i="18"/>
  <c r="E16" i="18" s="1"/>
  <c r="F11" i="3" l="1"/>
  <c r="H5" i="5" l="1"/>
  <c r="H6" i="5"/>
  <c r="H7" i="5"/>
  <c r="H8" i="5"/>
  <c r="H9" i="5"/>
  <c r="H4" i="5"/>
  <c r="G4" i="5"/>
  <c r="G5" i="5"/>
  <c r="G6" i="5"/>
  <c r="G7" i="5"/>
  <c r="G8" i="5"/>
  <c r="G3" i="5"/>
  <c r="F9" i="5"/>
  <c r="F8" i="5"/>
  <c r="F7" i="5"/>
  <c r="F6" i="5"/>
  <c r="F5" i="5"/>
  <c r="F4" i="5"/>
  <c r="F3" i="5"/>
  <c r="F7" i="3"/>
  <c r="F8" i="3"/>
  <c r="F9" i="3"/>
  <c r="F10" i="3"/>
  <c r="F6" i="3"/>
  <c r="D9" i="4"/>
  <c r="D7" i="4"/>
  <c r="D6" i="4"/>
  <c r="E6" i="3"/>
  <c r="E7" i="3"/>
  <c r="E8" i="3"/>
  <c r="E9" i="3"/>
  <c r="E10" i="3"/>
  <c r="E5" i="3"/>
</calcChain>
</file>

<file path=xl/comments1.xml><?xml version="1.0" encoding="utf-8"?>
<comments xmlns="http://schemas.openxmlformats.org/spreadsheetml/2006/main">
  <authors>
    <author>presupuestos</author>
  </authors>
  <commentList>
    <comment ref="C12" authorId="0">
      <text>
        <r>
          <rPr>
            <sz val="9"/>
            <color indexed="81"/>
            <rFont val="Tahoma"/>
            <family val="2"/>
          </rPr>
          <t xml:space="preserve">Fuente: SIREC
</t>
        </r>
      </text>
    </comment>
  </commentList>
</comments>
</file>

<file path=xl/sharedStrings.xml><?xml version="1.0" encoding="utf-8"?>
<sst xmlns="http://schemas.openxmlformats.org/spreadsheetml/2006/main" count="106" uniqueCount="60">
  <si>
    <t>semestre</t>
  </si>
  <si>
    <t>1er semestre 2013</t>
  </si>
  <si>
    <t>1er semestre 2012</t>
  </si>
  <si>
    <t>Año</t>
  </si>
  <si>
    <t>Espectadores (MM)</t>
  </si>
  <si>
    <t>Población total</t>
  </si>
  <si>
    <t>Índice</t>
  </si>
  <si>
    <t>Año/Semestre1</t>
  </si>
  <si>
    <t>Espectadores semestre</t>
  </si>
  <si>
    <t>Espectadores año</t>
  </si>
  <si>
    <t>Porcentaje de los espectadores totales</t>
  </si>
  <si>
    <t>Variación</t>
  </si>
  <si>
    <t>Semestre</t>
  </si>
  <si>
    <t>TRM 18/07/2013</t>
  </si>
  <si>
    <t>Taquilla primer semestre</t>
  </si>
  <si>
    <t>Taquilla primer semestre en miles de millones de pesos</t>
  </si>
  <si>
    <t>Taquilla total</t>
  </si>
  <si>
    <t>Porcentaje de la taquilla total</t>
  </si>
  <si>
    <t>Boletín anterior</t>
  </si>
  <si>
    <t>Estrenos colombiana</t>
  </si>
  <si>
    <t>BARRANQUILLA</t>
  </si>
  <si>
    <t>BOGOTA</t>
  </si>
  <si>
    <t>BUCARAMANGA</t>
  </si>
  <si>
    <t>CALI</t>
  </si>
  <si>
    <t>MEDELLIN</t>
  </si>
  <si>
    <t>RESTO</t>
  </si>
  <si>
    <t>TRM promedio a 18 de julio de 2013: 1,883.29</t>
  </si>
  <si>
    <t xml:space="preserve"> </t>
  </si>
  <si>
    <t xml:space="preserve">Miles de millones de pesos </t>
  </si>
  <si>
    <t>Millones de dólares</t>
  </si>
  <si>
    <t>Miles de millones de pesos</t>
  </si>
  <si>
    <t>* Primer semestre del 2013</t>
  </si>
  <si>
    <t xml:space="preserve">Fuente: Cálculos de Proimágenes Colombia con datos de CADBOX y DANE. Metodología Fedesarrollo. </t>
  </si>
  <si>
    <t xml:space="preserve">Fuente: Cálculos de Proimágenes Colombia con datos de CADBOX. Metodología Fedesarrollo. </t>
  </si>
  <si>
    <t xml:space="preserve">Fuente: Cálculos de Proimágenes Colombia con datos de CADBOX y SIREC. Metodología Fedesarrollo.  </t>
  </si>
  <si>
    <t>date_year</t>
  </si>
  <si>
    <t>boxoffice</t>
  </si>
  <si>
    <t>admissions</t>
  </si>
  <si>
    <t>admissions
en millones</t>
  </si>
  <si>
    <t>ESPECTADORES PRIMER SEMESTRE</t>
  </si>
  <si>
    <t>ESPECTADORES SEGUNDO SEMESTRE</t>
  </si>
  <si>
    <t>TRM 01-31/12/2013
Promedio</t>
  </si>
  <si>
    <t>TRM promedio en diciembre de 2013: 1,934,08</t>
  </si>
  <si>
    <t>TRM 01-31/12/2012
Promedio</t>
  </si>
  <si>
    <t>Var%</t>
  </si>
  <si>
    <t>Millones dólares
1-31/12/2013</t>
  </si>
  <si>
    <t>La usada por cata</t>
  </si>
  <si>
    <t>La que aparece en el informe</t>
  </si>
  <si>
    <t>Millones de Dólares
La que aparece en el informe</t>
  </si>
  <si>
    <t>Boletín 6</t>
  </si>
  <si>
    <t>NACIONALES</t>
  </si>
  <si>
    <t>ESTRANADAS EN COLOMBIA</t>
  </si>
  <si>
    <t>PARTICIPACION</t>
  </si>
  <si>
    <t>Pantallas-Inf Ante</t>
  </si>
  <si>
    <t>Pantallas-Inf Actual</t>
  </si>
  <si>
    <t>CIUDAD</t>
  </si>
  <si>
    <t>EN MILLONES DE PESOS</t>
  </si>
  <si>
    <t>Miles de Millones de dólares</t>
  </si>
  <si>
    <t>VARIACIÓN 2013-2012</t>
  </si>
  <si>
    <t>VARIACION 2012-2013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</si>
</sst>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%"/>
    <numFmt numFmtId="167" formatCode="_(* #,##0.0_);_(* \(#,##0.0\);_(* &quot;-&quot;??_);_(@_)"/>
    <numFmt numFmtId="168" formatCode="_-* #,##0.00\ _€_-;\-* #,##0.00\ _€_-;_-* &quot;-&quot;??\ _€_-;_-@_-"/>
    <numFmt numFmtId="169" formatCode="0.000000"/>
    <numFmt numFmtId="170" formatCode="_(* #,##0.0_);_(* \(#,##0.0\);_(* &quot;-&quot;?_);_(@_)"/>
    <numFmt numFmtId="171" formatCode="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indexed="81"/>
      <name val="Tahoma"/>
      <family val="2"/>
    </font>
    <font>
      <sz val="9"/>
      <color rgb="FF00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14" applyNumberFormat="0" applyFill="0" applyAlignment="0" applyProtection="0"/>
    <xf numFmtId="0" fontId="9" fillId="0" borderId="15" applyNumberFormat="0" applyFill="0" applyAlignment="0" applyProtection="0"/>
    <xf numFmtId="0" fontId="10" fillId="0" borderId="16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7" applyNumberFormat="0" applyAlignment="0" applyProtection="0"/>
    <xf numFmtId="0" fontId="15" fillId="6" borderId="18" applyNumberFormat="0" applyAlignment="0" applyProtection="0"/>
    <xf numFmtId="0" fontId="16" fillId="6" borderId="17" applyNumberFormat="0" applyAlignment="0" applyProtection="0"/>
    <xf numFmtId="0" fontId="17" fillId="0" borderId="19" applyNumberFormat="0" applyFill="0" applyAlignment="0" applyProtection="0"/>
    <xf numFmtId="0" fontId="18" fillId="7" borderId="20" applyNumberFormat="0" applyAlignment="0" applyProtection="0"/>
    <xf numFmtId="0" fontId="2" fillId="0" borderId="0" applyNumberFormat="0" applyFill="0" applyBorder="0" applyAlignment="0" applyProtection="0"/>
    <xf numFmtId="0" fontId="1" fillId="8" borderId="21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22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NumberFormat="1" applyFont="1" applyFill="1" applyBorder="1" applyAlignment="1" applyProtection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3" fontId="5" fillId="0" borderId="11" xfId="3" applyNumberFormat="1" applyFont="1" applyFill="1" applyBorder="1" applyAlignment="1">
      <alignment horizontal="center"/>
    </xf>
    <xf numFmtId="3" fontId="5" fillId="0" borderId="13" xfId="3" applyNumberFormat="1" applyFon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2" fillId="0" borderId="0" xfId="0" applyFont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0" fillId="0" borderId="6" xfId="2" applyFont="1" applyBorder="1" applyAlignment="1">
      <alignment horizontal="center"/>
    </xf>
    <xf numFmtId="9" fontId="0" fillId="0" borderId="0" xfId="2" applyNumberFormat="1" applyFont="1" applyBorder="1" applyAlignment="1">
      <alignment horizontal="center"/>
    </xf>
    <xf numFmtId="9" fontId="0" fillId="0" borderId="8" xfId="2" applyNumberFormat="1" applyFont="1" applyBorder="1" applyAlignment="1">
      <alignment horizontal="center"/>
    </xf>
    <xf numFmtId="166" fontId="0" fillId="0" borderId="0" xfId="2" applyNumberFormat="1" applyFont="1" applyBorder="1" applyAlignment="1">
      <alignment horizontal="center"/>
    </xf>
    <xf numFmtId="166" fontId="0" fillId="0" borderId="6" xfId="0" applyNumberFormat="1" applyBorder="1"/>
    <xf numFmtId="166" fontId="0" fillId="0" borderId="6" xfId="2" applyNumberFormat="1" applyFont="1" applyBorder="1" applyAlignment="1">
      <alignment horizontal="center"/>
    </xf>
    <xf numFmtId="9" fontId="0" fillId="0" borderId="8" xfId="2" applyFont="1" applyBorder="1" applyAlignment="1">
      <alignment horizontal="center"/>
    </xf>
    <xf numFmtId="0" fontId="2" fillId="0" borderId="0" xfId="0" applyFont="1" applyAlignment="1">
      <alignment vertical="top"/>
    </xf>
    <xf numFmtId="164" fontId="0" fillId="0" borderId="0" xfId="1" applyNumberFormat="1" applyFont="1"/>
    <xf numFmtId="9" fontId="0" fillId="0" borderId="0" xfId="2" applyFont="1"/>
    <xf numFmtId="166" fontId="0" fillId="0" borderId="0" xfId="2" applyNumberFormat="1" applyFont="1"/>
    <xf numFmtId="166" fontId="0" fillId="0" borderId="9" xfId="2" applyNumberFormat="1" applyFont="1" applyBorder="1" applyAlignment="1">
      <alignment horizontal="center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164" fontId="4" fillId="0" borderId="24" xfId="1" applyNumberFormat="1" applyFont="1" applyFill="1" applyBorder="1" applyAlignment="1" applyProtection="1">
      <alignment horizontal="center" vertical="center" wrapText="1"/>
    </xf>
    <xf numFmtId="164" fontId="4" fillId="0" borderId="10" xfId="1" applyNumberFormat="1" applyFont="1" applyFill="1" applyBorder="1" applyAlignment="1" applyProtection="1">
      <alignment horizontal="center" vertical="center" wrapText="1"/>
    </xf>
    <xf numFmtId="167" fontId="0" fillId="0" borderId="6" xfId="1" applyNumberFormat="1" applyFont="1" applyBorder="1" applyAlignment="1">
      <alignment horizontal="center"/>
    </xf>
    <xf numFmtId="167" fontId="0" fillId="0" borderId="9" xfId="1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23" xfId="0" applyNumberFormat="1" applyFont="1" applyFill="1" applyBorder="1" applyAlignment="1" applyProtection="1">
      <alignment horizontal="center"/>
    </xf>
    <xf numFmtId="0" fontId="21" fillId="0" borderId="5" xfId="45" applyBorder="1" applyAlignment="1">
      <alignment horizontal="center"/>
    </xf>
    <xf numFmtId="0" fontId="21" fillId="0" borderId="0" xfId="45" applyBorder="1" applyAlignment="1">
      <alignment horizontal="center"/>
    </xf>
    <xf numFmtId="0" fontId="21" fillId="0" borderId="7" xfId="45" applyBorder="1" applyAlignment="1">
      <alignment horizontal="center"/>
    </xf>
    <xf numFmtId="0" fontId="21" fillId="0" borderId="8" xfId="45" applyBorder="1" applyAlignment="1">
      <alignment horizontal="center"/>
    </xf>
    <xf numFmtId="0" fontId="4" fillId="0" borderId="23" xfId="45" applyNumberFormat="1" applyFont="1" applyFill="1" applyBorder="1" applyAlignment="1" applyProtection="1">
      <alignment horizontal="center"/>
    </xf>
    <xf numFmtId="0" fontId="4" fillId="0" borderId="24" xfId="45" applyNumberFormat="1" applyFont="1" applyFill="1" applyBorder="1" applyAlignment="1" applyProtection="1">
      <alignment horizontal="center"/>
    </xf>
    <xf numFmtId="0" fontId="3" fillId="0" borderId="10" xfId="0" applyFont="1" applyBorder="1" applyAlignment="1">
      <alignment horizontal="center"/>
    </xf>
    <xf numFmtId="164" fontId="0" fillId="0" borderId="0" xfId="1" applyNumberFormat="1" applyFont="1" applyBorder="1"/>
    <xf numFmtId="164" fontId="0" fillId="0" borderId="8" xfId="1" applyNumberFormat="1" applyFont="1" applyBorder="1"/>
    <xf numFmtId="164" fontId="23" fillId="0" borderId="0" xfId="1" applyNumberFormat="1" applyFont="1" applyAlignment="1">
      <alignment horizontal="left"/>
    </xf>
    <xf numFmtId="0" fontId="0" fillId="0" borderId="25" xfId="0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9" fontId="0" fillId="0" borderId="0" xfId="2" applyFont="1" applyBorder="1"/>
    <xf numFmtId="10" fontId="0" fillId="0" borderId="0" xfId="2" applyNumberFormat="1" applyFont="1" applyFill="1" applyBorder="1" applyAlignment="1">
      <alignment horizontal="center" vertical="center"/>
    </xf>
    <xf numFmtId="9" fontId="0" fillId="0" borderId="0" xfId="2" applyNumberFormat="1" applyFont="1"/>
    <xf numFmtId="9" fontId="0" fillId="0" borderId="0" xfId="2" applyNumberFormat="1" applyFont="1" applyBorder="1"/>
    <xf numFmtId="0" fontId="24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25" xfId="0" applyBorder="1" applyAlignment="1">
      <alignment horizontal="center"/>
    </xf>
    <xf numFmtId="166" fontId="0" fillId="0" borderId="25" xfId="2" applyNumberFormat="1" applyFont="1" applyBorder="1" applyAlignment="1">
      <alignment horizontal="center"/>
    </xf>
    <xf numFmtId="10" fontId="0" fillId="0" borderId="25" xfId="0" applyNumberFormat="1" applyBorder="1" applyAlignment="1">
      <alignment horizontal="center"/>
    </xf>
    <xf numFmtId="166" fontId="0" fillId="0" borderId="25" xfId="2" applyNumberFormat="1" applyFont="1" applyBorder="1" applyAlignment="1">
      <alignment horizontal="center" vertical="center"/>
    </xf>
    <xf numFmtId="9" fontId="0" fillId="0" borderId="25" xfId="2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164" fontId="0" fillId="0" borderId="0" xfId="48" applyNumberFormat="1" applyFont="1"/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165" fontId="0" fillId="0" borderId="6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166" fontId="0" fillId="0" borderId="0" xfId="2" applyNumberFormat="1" applyFont="1" applyBorder="1"/>
    <xf numFmtId="165" fontId="0" fillId="0" borderId="0" xfId="0" applyNumberFormat="1" applyFill="1" applyBorder="1"/>
    <xf numFmtId="169" fontId="0" fillId="0" borderId="0" xfId="0" applyNumberFormat="1"/>
    <xf numFmtId="166" fontId="0" fillId="0" borderId="0" xfId="2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9" fontId="0" fillId="33" borderId="6" xfId="2" applyFont="1" applyFill="1" applyBorder="1" applyAlignment="1">
      <alignment horizontal="center"/>
    </xf>
    <xf numFmtId="0" fontId="0" fillId="33" borderId="6" xfId="0" applyFill="1" applyBorder="1" applyAlignment="1">
      <alignment horizontal="center"/>
    </xf>
    <xf numFmtId="3" fontId="5" fillId="0" borderId="12" xfId="3" applyNumberFormat="1" applyFon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27" fillId="0" borderId="0" xfId="2" applyNumberFormat="1" applyFont="1"/>
    <xf numFmtId="9" fontId="27" fillId="0" borderId="0" xfId="2" applyFont="1"/>
    <xf numFmtId="167" fontId="0" fillId="0" borderId="0" xfId="1" applyNumberFormat="1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67" fontId="0" fillId="0" borderId="2" xfId="1" applyNumberFormat="1" applyFont="1" applyBorder="1" applyAlignment="1">
      <alignment horizontal="center"/>
    </xf>
    <xf numFmtId="167" fontId="0" fillId="0" borderId="3" xfId="1" applyNumberFormat="1" applyFont="1" applyBorder="1" applyAlignment="1">
      <alignment horizontal="center"/>
    </xf>
    <xf numFmtId="167" fontId="0" fillId="0" borderId="4" xfId="1" applyNumberFormat="1" applyFont="1" applyBorder="1" applyAlignment="1">
      <alignment horizontal="center"/>
    </xf>
    <xf numFmtId="167" fontId="0" fillId="0" borderId="5" xfId="1" applyNumberFormat="1" applyFont="1" applyBorder="1" applyAlignment="1">
      <alignment horizontal="center"/>
    </xf>
    <xf numFmtId="167" fontId="0" fillId="0" borderId="7" xfId="1" applyNumberFormat="1" applyFont="1" applyBorder="1" applyAlignment="1">
      <alignment horizontal="center"/>
    </xf>
    <xf numFmtId="167" fontId="0" fillId="0" borderId="8" xfId="1" applyNumberFormat="1" applyFont="1" applyBorder="1" applyAlignment="1">
      <alignment horizontal="center"/>
    </xf>
    <xf numFmtId="0" fontId="22" fillId="0" borderId="0" xfId="0" applyFont="1" applyAlignment="1">
      <alignment vertical="top"/>
    </xf>
    <xf numFmtId="0" fontId="22" fillId="0" borderId="0" xfId="0" applyFont="1"/>
    <xf numFmtId="0" fontId="0" fillId="0" borderId="25" xfId="0" applyBorder="1" applyAlignment="1">
      <alignment horizontal="center"/>
    </xf>
    <xf numFmtId="0" fontId="0" fillId="0" borderId="0" xfId="0"/>
    <xf numFmtId="0" fontId="0" fillId="0" borderId="25" xfId="0" applyBorder="1" applyAlignment="1">
      <alignment horizontal="center"/>
    </xf>
    <xf numFmtId="2" fontId="0" fillId="0" borderId="0" xfId="0" applyNumberFormat="1"/>
    <xf numFmtId="2" fontId="0" fillId="0" borderId="8" xfId="1" applyNumberFormat="1" applyFont="1" applyBorder="1" applyAlignment="1">
      <alignment horizontal="center"/>
    </xf>
    <xf numFmtId="0" fontId="4" fillId="0" borderId="25" xfId="0" applyNumberFormat="1" applyFont="1" applyFill="1" applyBorder="1" applyAlignment="1" applyProtection="1">
      <alignment horizontal="center" vertical="center"/>
    </xf>
    <xf numFmtId="43" fontId="0" fillId="0" borderId="0" xfId="0" applyNumberFormat="1"/>
    <xf numFmtId="43" fontId="0" fillId="0" borderId="25" xfId="1" applyFont="1" applyBorder="1" applyAlignment="1">
      <alignment horizontal="center"/>
    </xf>
    <xf numFmtId="170" fontId="0" fillId="0" borderId="0" xfId="0" applyNumberFormat="1"/>
    <xf numFmtId="43" fontId="0" fillId="0" borderId="25" xfId="0" applyNumberFormat="1" applyBorder="1"/>
    <xf numFmtId="0" fontId="28" fillId="0" borderId="26" xfId="0" applyFont="1" applyBorder="1" applyAlignment="1">
      <alignment wrapText="1"/>
    </xf>
    <xf numFmtId="0" fontId="4" fillId="0" borderId="25" xfId="0" applyNumberFormat="1" applyFont="1" applyFill="1" applyBorder="1" applyAlignment="1" applyProtection="1">
      <alignment horizontal="center" vertical="center" wrapText="1"/>
    </xf>
    <xf numFmtId="2" fontId="0" fillId="0" borderId="25" xfId="0" applyNumberFormat="1" applyBorder="1" applyAlignment="1">
      <alignment horizontal="center" vertical="center"/>
    </xf>
    <xf numFmtId="0" fontId="0" fillId="0" borderId="0" xfId="0"/>
    <xf numFmtId="0" fontId="3" fillId="33" borderId="5" xfId="0" applyFont="1" applyFill="1" applyBorder="1" applyAlignment="1">
      <alignment horizontal="center"/>
    </xf>
    <xf numFmtId="43" fontId="0" fillId="33" borderId="6" xfId="1" applyNumberFormat="1" applyFont="1" applyFill="1" applyBorder="1" applyAlignment="1">
      <alignment horizontal="center"/>
    </xf>
    <xf numFmtId="0" fontId="3" fillId="33" borderId="7" xfId="0" applyFont="1" applyFill="1" applyBorder="1" applyAlignment="1">
      <alignment horizontal="center"/>
    </xf>
    <xf numFmtId="0" fontId="4" fillId="0" borderId="3" xfId="0" applyNumberFormat="1" applyFont="1" applyFill="1" applyBorder="1" applyAlignment="1" applyProtection="1">
      <alignment horizontal="center" wrapText="1"/>
    </xf>
    <xf numFmtId="43" fontId="0" fillId="33" borderId="0" xfId="1" applyFont="1" applyFill="1" applyBorder="1"/>
    <xf numFmtId="43" fontId="0" fillId="33" borderId="0" xfId="1" applyNumberFormat="1" applyFont="1" applyFill="1" applyBorder="1" applyAlignment="1">
      <alignment horizontal="center"/>
    </xf>
    <xf numFmtId="43" fontId="0" fillId="33" borderId="8" xfId="1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3" fontId="1" fillId="0" borderId="0" xfId="0" applyNumberFormat="1" applyFont="1"/>
    <xf numFmtId="10" fontId="0" fillId="0" borderId="0" xfId="2" applyNumberFormat="1" applyFont="1"/>
    <xf numFmtId="0" fontId="4" fillId="33" borderId="3" xfId="0" applyNumberFormat="1" applyFont="1" applyFill="1" applyBorder="1" applyAlignment="1" applyProtection="1">
      <alignment horizontal="center" vertical="center" wrapText="1"/>
    </xf>
    <xf numFmtId="43" fontId="0" fillId="33" borderId="9" xfId="1" applyNumberFormat="1" applyFont="1" applyFill="1" applyBorder="1" applyAlignment="1">
      <alignment horizontal="center"/>
    </xf>
    <xf numFmtId="43" fontId="0" fillId="33" borderId="8" xfId="1" applyNumberFormat="1" applyFont="1" applyFill="1" applyBorder="1" applyAlignment="1">
      <alignment horizontal="center"/>
    </xf>
    <xf numFmtId="43" fontId="0" fillId="0" borderId="0" xfId="0" applyNumberFormat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4" fillId="0" borderId="24" xfId="45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1" fillId="0" borderId="11" xfId="45" applyBorder="1" applyAlignment="1">
      <alignment horizontal="center"/>
    </xf>
    <xf numFmtId="0" fontId="21" fillId="0" borderId="12" xfId="45" applyBorder="1" applyAlignment="1">
      <alignment horizontal="center"/>
    </xf>
    <xf numFmtId="0" fontId="21" fillId="0" borderId="13" xfId="45" applyBorder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25" xfId="0" applyFont="1" applyBorder="1" applyAlignment="1">
      <alignment horizontal="center"/>
    </xf>
    <xf numFmtId="0" fontId="0" fillId="0" borderId="25" xfId="0" applyFont="1" applyBorder="1" applyAlignment="1">
      <alignment horizontal="center" wrapText="1"/>
    </xf>
    <xf numFmtId="0" fontId="3" fillId="0" borderId="25" xfId="0" applyFont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5" xfId="0" applyNumberFormat="1" applyBorder="1"/>
    <xf numFmtId="0" fontId="0" fillId="0" borderId="12" xfId="0" applyBorder="1" applyAlignment="1">
      <alignment horizontal="left"/>
    </xf>
    <xf numFmtId="164" fontId="0" fillId="0" borderId="9" xfId="1" applyNumberFormat="1" applyFont="1" applyBorder="1"/>
    <xf numFmtId="43" fontId="0" fillId="0" borderId="6" xfId="1" applyNumberFormat="1" applyFont="1" applyBorder="1"/>
    <xf numFmtId="0" fontId="0" fillId="0" borderId="10" xfId="1" applyNumberFormat="1" applyFont="1" applyFill="1" applyBorder="1" applyAlignment="1">
      <alignment horizontal="center"/>
    </xf>
    <xf numFmtId="43" fontId="0" fillId="0" borderId="0" xfId="1" applyNumberFormat="1" applyFont="1" applyBorder="1"/>
    <xf numFmtId="43" fontId="0" fillId="0" borderId="9" xfId="1" applyNumberFormat="1" applyFont="1" applyBorder="1"/>
    <xf numFmtId="0" fontId="0" fillId="0" borderId="24" xfId="1" applyNumberFormat="1" applyFont="1" applyFill="1" applyBorder="1" applyAlignment="1">
      <alignment horizontal="center"/>
    </xf>
    <xf numFmtId="43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167" fontId="0" fillId="0" borderId="1" xfId="1" applyNumberFormat="1" applyFont="1" applyFill="1" applyBorder="1" applyAlignment="1">
      <alignment horizontal="center"/>
    </xf>
    <xf numFmtId="164" fontId="0" fillId="0" borderId="6" xfId="1" applyNumberFormat="1" applyFont="1" applyBorder="1"/>
    <xf numFmtId="164" fontId="0" fillId="0" borderId="1" xfId="1" applyNumberFormat="1" applyFont="1" applyBorder="1" applyAlignment="1">
      <alignment horizontal="center"/>
    </xf>
    <xf numFmtId="171" fontId="0" fillId="0" borderId="0" xfId="0" applyNumberFormat="1"/>
    <xf numFmtId="0" fontId="0" fillId="0" borderId="10" xfId="0" applyBorder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3" fontId="0" fillId="0" borderId="0" xfId="0" applyNumberFormat="1" applyFill="1" applyBorder="1"/>
    <xf numFmtId="43" fontId="0" fillId="0" borderId="11" xfId="1" applyNumberFormat="1" applyFont="1" applyBorder="1" applyAlignment="1">
      <alignment vertical="center"/>
    </xf>
    <xf numFmtId="43" fontId="0" fillId="0" borderId="12" xfId="1" applyNumberFormat="1" applyFont="1" applyBorder="1" applyAlignment="1">
      <alignment vertical="center"/>
    </xf>
    <xf numFmtId="43" fontId="0" fillId="0" borderId="13" xfId="1" applyNumberFormat="1" applyFont="1" applyBorder="1" applyAlignment="1">
      <alignment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23" fillId="0" borderId="25" xfId="0" applyFont="1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49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illares" xfId="1" builtinId="3"/>
    <cellStyle name="Millares 2" xfId="46"/>
    <cellStyle name="Millares 3" xfId="48"/>
    <cellStyle name="Neutral" xfId="11" builtinId="28" customBuiltin="1"/>
    <cellStyle name="Normal" xfId="0" builtinId="0"/>
    <cellStyle name="Normal 2" xfId="3"/>
    <cellStyle name="Normal 3" xfId="45"/>
    <cellStyle name="Notas" xfId="18" builtinId="10" customBuiltin="1"/>
    <cellStyle name="Porcentaje" xfId="2" builtinId="5"/>
    <cellStyle name="Porcentaje 2" xfId="47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Colombia: número total de espectadores</a:t>
            </a:r>
          </a:p>
          <a:p>
            <a:pPr>
              <a:defRPr/>
            </a:pPr>
            <a:r>
              <a:rPr lang="en-US" sz="1100"/>
              <a:t>2007-2013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'1. Colom. No total espectadores'!$C$3</c:f>
              <c:strCache>
                <c:ptCount val="1"/>
                <c:pt idx="0">
                  <c:v>Espectadores (MM)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'1. Colom. No total espectadores'!$B$4:$B$10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'1. Colom. No total espectadores'!$C$4:$C$10</c:f>
              <c:numCache>
                <c:formatCode>0.00</c:formatCode>
                <c:ptCount val="7"/>
                <c:pt idx="0">
                  <c:v>20.668958</c:v>
                </c:pt>
                <c:pt idx="1">
                  <c:v>21.562877</c:v>
                </c:pt>
                <c:pt idx="2">
                  <c:v>27.067685000000001</c:v>
                </c:pt>
                <c:pt idx="3">
                  <c:v>33.655090999999999</c:v>
                </c:pt>
                <c:pt idx="4">
                  <c:v>38.011963000000002</c:v>
                </c:pt>
                <c:pt idx="5">
                  <c:v>40.849316999999999</c:v>
                </c:pt>
                <c:pt idx="6">
                  <c:v>43.278908999999999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7603840"/>
        <c:axId val="88826240"/>
        <c:axId val="0"/>
      </c:bar3DChart>
      <c:catAx>
        <c:axId val="8760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826240"/>
        <c:crosses val="autoZero"/>
        <c:auto val="1"/>
        <c:lblAlgn val="ctr"/>
        <c:lblOffset val="100"/>
        <c:noMultiLvlLbl val="0"/>
      </c:catAx>
      <c:valAx>
        <c:axId val="888262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Millones de espectadores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87603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s-ES" sz="1400" baseline="0"/>
              <a:t>Pantallas de exhibición en Colombia</a:t>
            </a:r>
          </a:p>
          <a:p>
            <a:pPr>
              <a:defRPr sz="1050"/>
            </a:pPr>
            <a:r>
              <a:rPr lang="es-ES" sz="1050" baseline="0"/>
              <a:t>2007-2013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'9. Pant. de exhib en Colombia'!$C$4</c:f>
              <c:strCache>
                <c:ptCount val="1"/>
                <c:pt idx="0">
                  <c:v>Pantallas-Inf Ante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3.1007751937984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'9. Pant. de exhib en Colombia'!$B$5:$B$11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'9. Pant. de exhib en Colombia'!$C$5:$C$11</c:f>
              <c:numCache>
                <c:formatCode>General</c:formatCode>
                <c:ptCount val="7"/>
                <c:pt idx="0">
                  <c:v>462</c:v>
                </c:pt>
                <c:pt idx="1">
                  <c:v>536</c:v>
                </c:pt>
                <c:pt idx="2">
                  <c:v>530</c:v>
                </c:pt>
                <c:pt idx="3">
                  <c:v>588</c:v>
                </c:pt>
                <c:pt idx="4">
                  <c:v>643</c:v>
                </c:pt>
                <c:pt idx="5">
                  <c:v>704</c:v>
                </c:pt>
                <c:pt idx="6">
                  <c:v>790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'9. Pant. de exhib en Colombia'!$M$3</c:f>
              <c:strCache>
                <c:ptCount val="1"/>
              </c:strCache>
            </c:strRef>
          </c:tx>
          <c:dLbls>
            <c:dLbl>
              <c:idx val="6"/>
              <c:layout>
                <c:manualLayout>
                  <c:x val="-1.7241379310344827E-2"/>
                  <c:y val="5.75858250276854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'9. Pant. de exhib en Colombia'!$B$5:$B$11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'9. Pant. de exhib en Colombia'!$M$5:$M$12</c:f>
              <c:numCache>
                <c:formatCode>General</c:formatCode>
                <c:ptCount val="8"/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9183360"/>
        <c:axId val="89184896"/>
      </c:lineChart>
      <c:catAx>
        <c:axId val="8918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O"/>
          </a:p>
        </c:txPr>
        <c:crossAx val="89184896"/>
        <c:crosses val="autoZero"/>
        <c:auto val="1"/>
        <c:lblAlgn val="ctr"/>
        <c:lblOffset val="100"/>
        <c:noMultiLvlLbl val="0"/>
      </c:catAx>
      <c:valAx>
        <c:axId val="89184896"/>
        <c:scaling>
          <c:orientation val="minMax"/>
          <c:min val="4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</a:t>
                </a:r>
                <a:r>
                  <a:rPr lang="es-CO"/>
                  <a:t> de pantallas de cine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9183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/>
            </a:pPr>
            <a:r>
              <a:rPr lang="en-US" sz="1800" b="1" i="0" baseline="0">
                <a:effectLst/>
              </a:rPr>
              <a:t>Asistencia a cine en las principales ciudades</a:t>
            </a:r>
            <a:endParaRPr lang="es-CO" sz="1000">
              <a:effectLst/>
            </a:endParaRPr>
          </a:p>
          <a:p>
            <a:pPr algn="ctr">
              <a:defRPr sz="1000"/>
            </a:pPr>
            <a:r>
              <a:rPr lang="en-US" sz="1400" b="1" i="0" baseline="0">
                <a:effectLst/>
              </a:rPr>
              <a:t>2007-2013</a:t>
            </a:r>
            <a:endParaRPr lang="es-CO" sz="8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'10. Asist cine princ ciudades'!#REF!</c:f>
              <c:strCache>
                <c:ptCount val="1"/>
                <c:pt idx="0">
                  <c:v>#REF!</c:v>
                </c:pt>
              </c:strCache>
            </c:strRef>
          </c:tx>
          <c:dLbls>
            <c:delete val="1"/>
          </c:dLbls>
          <c:cat>
            <c:multiLvlStrRef>
              <c:f>'10. Asist cine princ ciudades'!#REF!</c:f>
            </c:multiLvlStrRef>
          </c:cat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v>Barranquilla1</c:v>
          </c:tx>
          <c:dLbls>
            <c:delete val="1"/>
          </c:dLbls>
          <c:cat>
            <c:multiLvlStrRef>
              <c:f>'10. Asist cine princ ciudades'!#REF!</c:f>
            </c:multiLvlStrRef>
          </c:cat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'10. Asist cine princ ciudades'!#REF!</c:f>
              <c:strCache>
                <c:ptCount val="1"/>
                <c:pt idx="0">
                  <c:v>#REF!</c:v>
                </c:pt>
              </c:strCache>
            </c:strRef>
          </c:tx>
          <c:dLbls>
            <c:delete val="1"/>
          </c:dLbls>
          <c:cat>
            <c:multiLvlStrRef>
              <c:f>'10. Asist cine princ ciudades'!#REF!</c:f>
            </c:multiLvlStrRef>
          </c:cat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Bogotá 1</c:v>
          </c:tx>
          <c:dLbls>
            <c:delete val="1"/>
          </c:dLbls>
          <c:cat>
            <c:multiLvlStrRef>
              <c:f>'10. Asist cine princ ciudades'!#REF!</c:f>
            </c:multiLvlStrRef>
          </c:cat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'10. Asist cine princ ciudades'!#REF!</c:f>
              <c:strCache>
                <c:ptCount val="1"/>
                <c:pt idx="0">
                  <c:v>#REF!</c:v>
                </c:pt>
              </c:strCache>
            </c:strRef>
          </c:tx>
          <c:dLbls>
            <c:delete val="1"/>
          </c:dLbls>
          <c:cat>
            <c:multiLvlStrRef>
              <c:f>'10. Asist cine princ ciudades'!#REF!</c:f>
            </c:multiLvlStrRef>
          </c:cat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tx>
            <c:v>Bucaramanga 1</c:v>
          </c:tx>
          <c:dLbls>
            <c:delete val="1"/>
          </c:dLbls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'10. Asist cine princ ciudades'!#REF!</c:f>
              <c:strCache>
                <c:ptCount val="1"/>
                <c:pt idx="0">
                  <c:v>#REF!</c:v>
                </c:pt>
              </c:strCache>
            </c:strRef>
          </c:tx>
          <c:dLbls>
            <c:delete val="1"/>
          </c:dLbls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tx>
            <c:v>Cali 1</c:v>
          </c:tx>
          <c:dLbls>
            <c:delete val="1"/>
          </c:dLbls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'10. Asist cine princ ciudades'!#REF!</c:f>
              <c:strCache>
                <c:ptCount val="1"/>
                <c:pt idx="0">
                  <c:v>#REF!</c:v>
                </c:pt>
              </c:strCache>
            </c:strRef>
          </c:tx>
          <c:dLbls>
            <c:delete val="1"/>
          </c:dLbls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9"/>
          <c:order val="9"/>
          <c:tx>
            <c:v>Medellín 1</c:v>
          </c:tx>
          <c:dLbls>
            <c:delete val="1"/>
          </c:dLbls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'10. Asist cine princ ciudades'!#REF!</c:f>
              <c:strCache>
                <c:ptCount val="1"/>
                <c:pt idx="0">
                  <c:v>#REF!</c:v>
                </c:pt>
              </c:strCache>
            </c:strRef>
          </c:tx>
          <c:dLbls>
            <c:delete val="1"/>
          </c:dLbls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1"/>
          <c:order val="11"/>
          <c:tx>
            <c:v>Resto 1</c:v>
          </c:tx>
          <c:dLbls>
            <c:delete val="1"/>
          </c:dLbls>
          <c:val>
            <c:numRef>
              <c:f>'10. Asist cine princ ciudades'!#REF!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9321856"/>
        <c:axId val="89323392"/>
      </c:lineChart>
      <c:catAx>
        <c:axId val="893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323392"/>
        <c:crosses val="autoZero"/>
        <c:auto val="1"/>
        <c:lblAlgn val="ctr"/>
        <c:lblOffset val="100"/>
        <c:noMultiLvlLbl val="0"/>
      </c:catAx>
      <c:valAx>
        <c:axId val="893233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400"/>
                </a:pPr>
                <a:r>
                  <a:rPr lang="en-US" sz="1000" b="1" i="0" baseline="0">
                    <a:effectLst/>
                  </a:rPr>
                  <a:t>Millones de espectadores</a:t>
                </a:r>
                <a:endParaRPr lang="es-CO" sz="4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9321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600" b="1" i="0" baseline="0">
                <a:effectLst/>
              </a:rPr>
              <a:t>Asistencia a cine - Primer semestre </a:t>
            </a:r>
          </a:p>
          <a:p>
            <a:pPr algn="ctr">
              <a:defRPr/>
            </a:pPr>
            <a:r>
              <a:rPr lang="en-US" sz="1600" b="1" i="0" baseline="0">
                <a:effectLst/>
              </a:rPr>
              <a:t> principales ciudades </a:t>
            </a:r>
            <a:endParaRPr lang="es-CO" sz="1600">
              <a:effectLst/>
            </a:endParaRPr>
          </a:p>
          <a:p>
            <a:pPr algn="ctr">
              <a:defRPr/>
            </a:pPr>
            <a:r>
              <a:rPr lang="en-US" sz="1200" b="1" i="0" baseline="0">
                <a:effectLst/>
              </a:rPr>
              <a:t>2007-2013</a:t>
            </a:r>
            <a:endParaRPr lang="es-CO" sz="12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'10. Asist cine princ ciudades'!$C$39</c:f>
              <c:strCache>
                <c:ptCount val="1"/>
                <c:pt idx="0">
                  <c:v>BARRANQUILLA</c:v>
                </c:pt>
              </c:strCache>
            </c:strRef>
          </c:tx>
          <c:cat>
            <c:numRef>
              <c:f>'10. Asist cine princ ciudades'!$D$38:$J$38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'10. Asist cine princ ciudades'!$D$39:$J$39</c:f>
              <c:numCache>
                <c:formatCode>_(* #,##0.00_);_(* \(#,##0.00\);_(* "-"??_);_(@_)</c:formatCode>
                <c:ptCount val="7"/>
                <c:pt idx="0">
                  <c:v>0.92924099999999998</c:v>
                </c:pt>
                <c:pt idx="1">
                  <c:v>1.1281509999999999</c:v>
                </c:pt>
                <c:pt idx="2">
                  <c:v>1.256435</c:v>
                </c:pt>
                <c:pt idx="3">
                  <c:v>1.4722409999999999</c:v>
                </c:pt>
                <c:pt idx="4">
                  <c:v>1.653707</c:v>
                </c:pt>
                <c:pt idx="5">
                  <c:v>1.7492540000000001</c:v>
                </c:pt>
                <c:pt idx="6">
                  <c:v>1.8623369999999999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'10. Asist cine princ ciudades'!$C$40</c:f>
              <c:strCache>
                <c:ptCount val="1"/>
                <c:pt idx="0">
                  <c:v>BOGOTA</c:v>
                </c:pt>
              </c:strCache>
            </c:strRef>
          </c:tx>
          <c:cat>
            <c:numRef>
              <c:f>'10. Asist cine princ ciudades'!$D$38:$J$38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'10. Asist cine princ ciudades'!$D$40:$J$40</c:f>
              <c:numCache>
                <c:formatCode>_(* #,##0.00_);_(* \(#,##0.00\);_(* "-"??_);_(@_)</c:formatCode>
                <c:ptCount val="7"/>
                <c:pt idx="0">
                  <c:v>9.4934150000000006</c:v>
                </c:pt>
                <c:pt idx="1">
                  <c:v>9.594614</c:v>
                </c:pt>
                <c:pt idx="2">
                  <c:v>12.465304</c:v>
                </c:pt>
                <c:pt idx="3">
                  <c:v>14.907415</c:v>
                </c:pt>
                <c:pt idx="4">
                  <c:v>16.160440999999999</c:v>
                </c:pt>
                <c:pt idx="5">
                  <c:v>17.198868000000001</c:v>
                </c:pt>
                <c:pt idx="6">
                  <c:v>17.855077000000001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'10. Asist cine princ ciudades'!$C$42</c:f>
              <c:strCache>
                <c:ptCount val="1"/>
                <c:pt idx="0">
                  <c:v>CALI</c:v>
                </c:pt>
              </c:strCache>
            </c:strRef>
          </c:tx>
          <c:cat>
            <c:numRef>
              <c:f>'10. Asist cine princ ciudades'!$D$38:$J$38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'10. Asist cine princ ciudades'!$D$42:$J$42</c:f>
              <c:numCache>
                <c:formatCode>_(* #,##0.00_);_(* \(#,##0.00\);_(* "-"??_);_(@_)</c:formatCode>
                <c:ptCount val="7"/>
                <c:pt idx="0">
                  <c:v>2.1650680000000002</c:v>
                </c:pt>
                <c:pt idx="1">
                  <c:v>2.1294960000000001</c:v>
                </c:pt>
                <c:pt idx="2">
                  <c:v>2.325329</c:v>
                </c:pt>
                <c:pt idx="3">
                  <c:v>3.338962</c:v>
                </c:pt>
                <c:pt idx="4">
                  <c:v>3.8253370000000002</c:v>
                </c:pt>
                <c:pt idx="5">
                  <c:v>4.1590410000000002</c:v>
                </c:pt>
                <c:pt idx="6">
                  <c:v>4.3228030000000004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'10. Asist cine princ ciudades'!$C$43</c:f>
              <c:strCache>
                <c:ptCount val="1"/>
                <c:pt idx="0">
                  <c:v>MEDELLIN</c:v>
                </c:pt>
              </c:strCache>
            </c:strRef>
          </c:tx>
          <c:cat>
            <c:numRef>
              <c:f>'10. Asist cine princ ciudades'!$D$38:$J$38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'10. Asist cine princ ciudades'!$D$43:$J$43</c:f>
              <c:numCache>
                <c:formatCode>_(* #,##0.00_);_(* \(#,##0.00\);_(* "-"??_);_(@_)</c:formatCode>
                <c:ptCount val="7"/>
                <c:pt idx="0">
                  <c:v>2.7481200000000001</c:v>
                </c:pt>
                <c:pt idx="1">
                  <c:v>2.8366030000000002</c:v>
                </c:pt>
                <c:pt idx="2">
                  <c:v>3.15646</c:v>
                </c:pt>
                <c:pt idx="3">
                  <c:v>3.5944759999999998</c:v>
                </c:pt>
                <c:pt idx="4">
                  <c:v>3.8164579999999999</c:v>
                </c:pt>
                <c:pt idx="5">
                  <c:v>3.8323830000000001</c:v>
                </c:pt>
                <c:pt idx="6">
                  <c:v>3.9138540000000002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'10. Asist cine princ ciudades'!$C$44</c:f>
              <c:strCache>
                <c:ptCount val="1"/>
                <c:pt idx="0">
                  <c:v>RESTO</c:v>
                </c:pt>
              </c:strCache>
            </c:strRef>
          </c:tx>
          <c:cat>
            <c:numRef>
              <c:f>'10. Asist cine princ ciudades'!$D$38:$J$38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'10. Asist cine princ ciudades'!$D$44:$J$44</c:f>
              <c:numCache>
                <c:formatCode>_(* #,##0.00_);_(* \(#,##0.00\);_(* "-"??_);_(@_)</c:formatCode>
                <c:ptCount val="7"/>
                <c:pt idx="0">
                  <c:v>5.0982690000000002</c:v>
                </c:pt>
                <c:pt idx="1">
                  <c:v>5.5789039999999996</c:v>
                </c:pt>
                <c:pt idx="2">
                  <c:v>7.507085</c:v>
                </c:pt>
                <c:pt idx="3">
                  <c:v>9.4272899999999993</c:v>
                </c:pt>
                <c:pt idx="4">
                  <c:v>11.092231</c:v>
                </c:pt>
                <c:pt idx="5">
                  <c:v>12.353249999999999</c:v>
                </c:pt>
                <c:pt idx="6">
                  <c:v>13.31621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'10. Asist cine princ ciudades'!$C$41</c:f>
              <c:strCache>
                <c:ptCount val="1"/>
                <c:pt idx="0">
                  <c:v>BUCARAMANGA</c:v>
                </c:pt>
              </c:strCache>
            </c:strRef>
          </c:tx>
          <c:cat>
            <c:numRef>
              <c:f>'10. Asist cine princ ciudades'!$D$38:$J$38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'10. Asist cine princ ciudades'!$D$41:$J$41</c:f>
              <c:numCache>
                <c:formatCode>_(* #,##0.00_);_(* \(#,##0.00\);_(* "-"??_);_(@_)</c:formatCode>
                <c:ptCount val="7"/>
                <c:pt idx="0">
                  <c:v>0.234845</c:v>
                </c:pt>
                <c:pt idx="1">
                  <c:v>0.29510900000000001</c:v>
                </c:pt>
                <c:pt idx="2">
                  <c:v>0.357072</c:v>
                </c:pt>
                <c:pt idx="3">
                  <c:v>0.91470700000000005</c:v>
                </c:pt>
                <c:pt idx="4">
                  <c:v>1.463789</c:v>
                </c:pt>
                <c:pt idx="5">
                  <c:v>1.556521</c:v>
                </c:pt>
                <c:pt idx="6">
                  <c:v>2.0086279999999999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36064"/>
        <c:axId val="89350144"/>
      </c:lineChart>
      <c:catAx>
        <c:axId val="8933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350144"/>
        <c:crosses val="autoZero"/>
        <c:auto val="1"/>
        <c:lblAlgn val="ctr"/>
        <c:lblOffset val="100"/>
        <c:noMultiLvlLbl val="0"/>
      </c:catAx>
      <c:valAx>
        <c:axId val="893501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Millones de espectadores</a:t>
                </a:r>
              </a:p>
            </c:rich>
          </c:tx>
          <c:layout/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crossAx val="893360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/>
            </a:pPr>
            <a:r>
              <a:rPr lang="en-US" sz="1600" b="1" i="0" baseline="0">
                <a:effectLst/>
              </a:rPr>
              <a:t>Índice de asistencia a cine en Colombia</a:t>
            </a:r>
          </a:p>
          <a:p>
            <a:pPr algn="ctr">
              <a:defRPr sz="1000"/>
            </a:pPr>
            <a:r>
              <a:rPr lang="en-US" sz="1200" b="1" i="0" baseline="0">
                <a:effectLst/>
              </a:rPr>
              <a:t>2007-2013</a:t>
            </a:r>
            <a:r>
              <a:rPr lang="en-US" sz="1600" b="1" i="0" baseline="0">
                <a:effectLst/>
              </a:rPr>
              <a:t> </a:t>
            </a:r>
            <a:endParaRPr lang="es-CO" sz="9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Índice de asistencia cine Co'!$E$5</c:f>
              <c:strCache>
                <c:ptCount val="1"/>
                <c:pt idx="0">
                  <c:v>Índice</c:v>
                </c:pt>
              </c:strCache>
            </c:strRef>
          </c:tx>
          <c:cat>
            <c:numRef>
              <c:f>'2. Índice de asistencia cine Co'!$B$6:$B$12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'2. Índice de asistencia cine Co'!$E$6:$E$12</c:f>
              <c:numCache>
                <c:formatCode>0.00</c:formatCode>
                <c:ptCount val="7"/>
                <c:pt idx="0">
                  <c:v>0.47053045752413059</c:v>
                </c:pt>
                <c:pt idx="1">
                  <c:v>0.48509157705199374</c:v>
                </c:pt>
                <c:pt idx="2">
                  <c:v>0.60178719180613682</c:v>
                </c:pt>
                <c:pt idx="3">
                  <c:v>0.73951655985253573</c:v>
                </c:pt>
                <c:pt idx="4">
                  <c:v>0.82554658254069779</c:v>
                </c:pt>
                <c:pt idx="5">
                  <c:v>0.87693684723330811</c:v>
                </c:pt>
                <c:pt idx="6">
                  <c:v>0.91850594227504256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9726976"/>
        <c:axId val="89728512"/>
      </c:lineChart>
      <c:catAx>
        <c:axId val="8972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9728512"/>
        <c:crosses val="autoZero"/>
        <c:auto val="1"/>
        <c:lblAlgn val="ctr"/>
        <c:lblOffset val="100"/>
        <c:noMultiLvlLbl val="0"/>
      </c:catAx>
      <c:valAx>
        <c:axId val="89728512"/>
        <c:scaling>
          <c:orientation val="minMax"/>
          <c:min val="0.4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Espectadores por habitante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89726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Colombia</a:t>
            </a:r>
            <a:r>
              <a:rPr lang="en-US" baseline="0"/>
              <a:t>: número de espectadores primer semestre</a:t>
            </a:r>
          </a:p>
          <a:p>
            <a:pPr>
              <a:defRPr/>
            </a:pPr>
            <a:r>
              <a:rPr lang="en-US" sz="1400" baseline="0"/>
              <a:t>2007-2013</a:t>
            </a:r>
            <a:endParaRPr lang="en-US" sz="140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No espectadores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'3. Colombia No espect 1er semes'!$B$5:$B$11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'3. Colombia No espect 1er semes'!$C$5:$C$11</c:f>
              <c:numCache>
                <c:formatCode>0.0</c:formatCode>
                <c:ptCount val="7"/>
                <c:pt idx="0">
                  <c:v>10.883429</c:v>
                </c:pt>
                <c:pt idx="1">
                  <c:v>10.9329</c:v>
                </c:pt>
                <c:pt idx="2">
                  <c:v>12.525838</c:v>
                </c:pt>
                <c:pt idx="3">
                  <c:v>16.639700000000001</c:v>
                </c:pt>
                <c:pt idx="4">
                  <c:v>19.047910999999999</c:v>
                </c:pt>
                <c:pt idx="5">
                  <c:v>20.237902999999999</c:v>
                </c:pt>
                <c:pt idx="6">
                  <c:v>22.006699000000001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4866944"/>
        <c:axId val="124868480"/>
        <c:axId val="0"/>
      </c:bar3DChart>
      <c:catAx>
        <c:axId val="12486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O"/>
          </a:p>
        </c:txPr>
        <c:crossAx val="124868480"/>
        <c:crosses val="autoZero"/>
        <c:auto val="1"/>
        <c:lblAlgn val="ctr"/>
        <c:lblOffset val="100"/>
        <c:noMultiLvlLbl val="0"/>
      </c:catAx>
      <c:valAx>
        <c:axId val="1248684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Millones de espectadores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2486694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Colombia: Número de espectadores por semestre</a:t>
            </a:r>
          </a:p>
          <a:p>
            <a:pPr>
              <a:defRPr/>
            </a:pPr>
            <a:r>
              <a:rPr lang="es-CO"/>
              <a:t>2007-2013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949542742134809"/>
          <c:y val="0.16873203974786735"/>
          <c:w val="0.70053945050590649"/>
          <c:h val="0.6539519422253362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'3. Colombia No espect 1er semes'!$I$41</c:f>
              <c:strCache>
                <c:ptCount val="1"/>
                <c:pt idx="0">
                  <c:v>ESPECTADORES PRIMER SEMESTRE</c:v>
                </c:pt>
              </c:strCache>
            </c:strRef>
          </c:tx>
          <c:invertIfNegative val="0"/>
          <c:cat>
            <c:numRef>
              <c:f>'3. Colombia No espect 1er semes'!$J$40:$P$40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'3. Colombia No espect 1er semes'!$J$41:$P$41</c:f>
              <c:numCache>
                <c:formatCode>0.00</c:formatCode>
                <c:ptCount val="7"/>
                <c:pt idx="0">
                  <c:v>10.883429</c:v>
                </c:pt>
                <c:pt idx="1">
                  <c:v>10.9329</c:v>
                </c:pt>
                <c:pt idx="2">
                  <c:v>12.525838</c:v>
                </c:pt>
                <c:pt idx="3">
                  <c:v>16.639700000000001</c:v>
                </c:pt>
                <c:pt idx="4">
                  <c:v>19.047910999999999</c:v>
                </c:pt>
                <c:pt idx="5">
                  <c:v>20.237902999999999</c:v>
                </c:pt>
                <c:pt idx="6">
                  <c:v>22.006699000000001</c:v>
                </c:pt>
              </c:numCache>
            </c:numRef>
          </c:val>
        </c:ser>
        <c:ser>
          <c:idx val="1"/>
          <c:order val="1"/>
          <c:tx>
            <c:strRef>
              <c:f>'3. Colombia No espect 1er semes'!$I$42</c:f>
              <c:strCache>
                <c:ptCount val="1"/>
                <c:pt idx="0">
                  <c:v>ESPECTADORES SEGUNDO SEMESTRE</c:v>
                </c:pt>
              </c:strCache>
            </c:strRef>
          </c:tx>
          <c:invertIfNegative val="0"/>
          <c:cat>
            <c:numRef>
              <c:f>'3. Colombia No espect 1er semes'!$J$40:$P$40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'3. Colombia No espect 1er semes'!$J$42:$P$42</c:f>
              <c:numCache>
                <c:formatCode>0.00</c:formatCode>
                <c:ptCount val="7"/>
                <c:pt idx="0">
                  <c:v>9.7855290000000004</c:v>
                </c:pt>
                <c:pt idx="1">
                  <c:v>10.629977</c:v>
                </c:pt>
                <c:pt idx="2">
                  <c:v>14.541847000000001</c:v>
                </c:pt>
                <c:pt idx="3">
                  <c:v>17.015391000000001</c:v>
                </c:pt>
                <c:pt idx="4">
                  <c:v>18.964051999999999</c:v>
                </c:pt>
                <c:pt idx="5">
                  <c:v>20.611414</c:v>
                </c:pt>
                <c:pt idx="6">
                  <c:v>21.272210000000001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3113984"/>
        <c:axId val="183124352"/>
        <c:axId val="0"/>
      </c:bar3DChart>
      <c:catAx>
        <c:axId val="18311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83124352"/>
        <c:crosses val="autoZero"/>
        <c:auto val="1"/>
        <c:lblAlgn val="ctr"/>
        <c:lblOffset val="100"/>
        <c:noMultiLvlLbl val="0"/>
      </c:catAx>
      <c:valAx>
        <c:axId val="183124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MILLONES</a:t>
                </a:r>
                <a:r>
                  <a:rPr lang="es-CO" baseline="0"/>
                  <a:t> DE ESPECTADORES</a:t>
                </a:r>
                <a:endParaRPr lang="es-CO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8311398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/>
            </a:pPr>
            <a:endParaRPr lang="es-C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Colombia:</a:t>
            </a:r>
            <a:r>
              <a:rPr lang="es-CO" baseline="0"/>
              <a:t> t</a:t>
            </a:r>
            <a:r>
              <a:rPr lang="es-CO"/>
              <a:t>aquilla</a:t>
            </a:r>
            <a:r>
              <a:rPr lang="es-CO" baseline="0"/>
              <a:t> del mercado cinematográfico Pesos/USD </a:t>
            </a:r>
          </a:p>
          <a:p>
            <a:pPr>
              <a:defRPr/>
            </a:pPr>
            <a:r>
              <a:rPr lang="es-CO" sz="1200" baseline="0"/>
              <a:t>2007-2013</a:t>
            </a:r>
            <a:endParaRPr lang="es-CO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'4.Taquilla mercado cinem Colom.'!$C$4</c:f>
              <c:strCache>
                <c:ptCount val="1"/>
                <c:pt idx="0">
                  <c:v>Miles de millones de pesos</c:v>
                </c:pt>
              </c:strCache>
            </c:strRef>
          </c:tx>
          <c:invertIfNegative val="0"/>
          <c:cat>
            <c:numRef>
              <c:f>'4.Taquilla mercado cinem Colom.'!$B$5:$B$11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'4.Taquilla mercado cinem Colom.'!$C$5:$C$11</c:f>
              <c:numCache>
                <c:formatCode>_(* #,##0.00_);_(* \(#,##0.00\);_(* "-"??_);_(@_)</c:formatCode>
                <c:ptCount val="7"/>
                <c:pt idx="0">
                  <c:v>148.72588390300001</c:v>
                </c:pt>
                <c:pt idx="1">
                  <c:v>159.980785142</c:v>
                </c:pt>
                <c:pt idx="2">
                  <c:v>198.07859488700001</c:v>
                </c:pt>
                <c:pt idx="3">
                  <c:v>258.08733764999999</c:v>
                </c:pt>
                <c:pt idx="4">
                  <c:v>294.04287494300002</c:v>
                </c:pt>
                <c:pt idx="5">
                  <c:v>327.77498144899999</c:v>
                </c:pt>
                <c:pt idx="6">
                  <c:v>351.99928098300001</c:v>
                </c:pt>
              </c:numCache>
            </c:numRef>
          </c:val>
        </c:ser>
        <c:ser>
          <c:idx val="1"/>
          <c:order val="1"/>
          <c:tx>
            <c:strRef>
              <c:f>'4.Taquilla mercado cinem Colom.'!$D$4</c:f>
              <c:strCache>
                <c:ptCount val="1"/>
                <c:pt idx="0">
                  <c:v>Miles de Millones de dólares</c:v>
                </c:pt>
              </c:strCache>
            </c:strRef>
          </c:tx>
          <c:invertIfNegative val="0"/>
          <c:cat>
            <c:numRef>
              <c:f>'4.Taquilla mercado cinem Colom.'!$B$5:$B$11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'4.Taquilla mercado cinem Colom.'!$D$5:$D$11</c:f>
              <c:numCache>
                <c:formatCode>_(* #,##0.00_);_(* \(#,##0.00\);_(* "-"??_);_(@_)</c:formatCode>
                <c:ptCount val="7"/>
                <c:pt idx="0">
                  <c:v>79.579369630798865</c:v>
                </c:pt>
                <c:pt idx="1">
                  <c:v>85.601575869227887</c:v>
                </c:pt>
                <c:pt idx="2">
                  <c:v>105.98672742629354</c:v>
                </c:pt>
                <c:pt idx="3">
                  <c:v>138.09585191824067</c:v>
                </c:pt>
                <c:pt idx="4">
                  <c:v>157.33472895446519</c:v>
                </c:pt>
                <c:pt idx="5">
                  <c:v>175.38390574616082</c:v>
                </c:pt>
                <c:pt idx="6">
                  <c:v>188.34570120552198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685568"/>
        <c:axId val="212687872"/>
      </c:barChart>
      <c:catAx>
        <c:axId val="21268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12687872"/>
        <c:crosses val="autoZero"/>
        <c:auto val="1"/>
        <c:lblAlgn val="ctr"/>
        <c:lblOffset val="100"/>
        <c:noMultiLvlLbl val="0"/>
      </c:catAx>
      <c:valAx>
        <c:axId val="2126878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crossAx val="2126855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Colombia: taquilla del mercado cinematográfico primer semestre Pesos/USD</a:t>
            </a:r>
          </a:p>
          <a:p>
            <a:pPr>
              <a:defRPr/>
            </a:pPr>
            <a:r>
              <a:rPr lang="en-US" sz="1200"/>
              <a:t>2007-2013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'5. Colombia taquilla 1er semest'!$E$2</c:f>
              <c:strCache>
                <c:ptCount val="1"/>
                <c:pt idx="0">
                  <c:v>Miles de millones de pesos </c:v>
                </c:pt>
              </c:strCache>
            </c:strRef>
          </c:tx>
          <c:invertIfNegative val="0"/>
          <c:cat>
            <c:numRef>
              <c:f>'5. Colombia taquilla 1er semest'!$B$3:$B$9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'5. Colombia taquilla 1er semest'!$E$3:$E$9</c:f>
              <c:numCache>
                <c:formatCode>0.0</c:formatCode>
                <c:ptCount val="7"/>
                <c:pt idx="0">
                  <c:v>79.290834760999999</c:v>
                </c:pt>
                <c:pt idx="1">
                  <c:v>82.161152271999995</c:v>
                </c:pt>
                <c:pt idx="2">
                  <c:v>95.825869779000001</c:v>
                </c:pt>
                <c:pt idx="3">
                  <c:v>125.40511616800001</c:v>
                </c:pt>
                <c:pt idx="4">
                  <c:v>148.687158453</c:v>
                </c:pt>
                <c:pt idx="5">
                  <c:v>163.57831605000001</c:v>
                </c:pt>
                <c:pt idx="6">
                  <c:v>181.785473153</c:v>
                </c:pt>
              </c:numCache>
            </c:numRef>
          </c:val>
        </c:ser>
        <c:ser>
          <c:idx val="1"/>
          <c:order val="1"/>
          <c:tx>
            <c:strRef>
              <c:f>'5. Colombia taquilla 1er semest'!$F$15</c:f>
              <c:strCache>
                <c:ptCount val="1"/>
                <c:pt idx="0">
                  <c:v>Millones de dólares</c:v>
                </c:pt>
              </c:strCache>
            </c:strRef>
          </c:tx>
          <c:invertIfNegative val="0"/>
          <c:cat>
            <c:numRef>
              <c:f>'5. Colombia taquilla 1er semest'!$B$3:$B$9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'5. Colombia taquilla 1er semest'!$F$16:$F$22</c:f>
              <c:numCache>
                <c:formatCode>_(* #,##0.0_);_(* \(#,##0.0\);_(* "-"??_);_(@_)</c:formatCode>
                <c:ptCount val="7"/>
                <c:pt idx="0">
                  <c:v>42.102296917097213</c:v>
                </c:pt>
                <c:pt idx="1">
                  <c:v>43.626394380047685</c:v>
                </c:pt>
                <c:pt idx="2">
                  <c:v>50.882163543054979</c:v>
                </c:pt>
                <c:pt idx="3">
                  <c:v>66.588319466465606</c:v>
                </c:pt>
                <c:pt idx="4">
                  <c:v>78.950750257793544</c:v>
                </c:pt>
                <c:pt idx="5">
                  <c:v>86.857741532106061</c:v>
                </c:pt>
                <c:pt idx="6">
                  <c:v>96.525481021510231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4594688"/>
        <c:axId val="214596608"/>
        <c:axId val="0"/>
      </c:bar3DChart>
      <c:catAx>
        <c:axId val="21459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O"/>
          </a:p>
        </c:txPr>
        <c:crossAx val="214596608"/>
        <c:crosses val="autoZero"/>
        <c:auto val="1"/>
        <c:lblAlgn val="ctr"/>
        <c:lblOffset val="100"/>
        <c:noMultiLvlLbl val="0"/>
      </c:catAx>
      <c:valAx>
        <c:axId val="21459660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" sourceLinked="1"/>
        <c:majorTickMark val="none"/>
        <c:minorTickMark val="none"/>
        <c:tickLblPos val="nextTo"/>
        <c:crossAx val="2145946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Estrenos cinematográficos en Colombia</a:t>
            </a:r>
          </a:p>
          <a:p>
            <a:pPr>
              <a:defRPr/>
            </a:pPr>
            <a:r>
              <a:rPr lang="es-CO" sz="1400"/>
              <a:t>2007-2013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'6. Estrenos cinem. en Colombia'!$C$2</c:f>
              <c:strCache>
                <c:ptCount val="1"/>
                <c:pt idx="0">
                  <c:v>Boletín 6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'6. Estrenos cinem. en Colombia'!$B$3:$B$9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'6. Estrenos cinem. en Colombia'!$C$3:$C$9</c:f>
              <c:numCache>
                <c:formatCode>General</c:formatCode>
                <c:ptCount val="7"/>
                <c:pt idx="0">
                  <c:v>189</c:v>
                </c:pt>
                <c:pt idx="1">
                  <c:v>213</c:v>
                </c:pt>
                <c:pt idx="2">
                  <c:v>214</c:v>
                </c:pt>
                <c:pt idx="3">
                  <c:v>206</c:v>
                </c:pt>
                <c:pt idx="4">
                  <c:v>206</c:v>
                </c:pt>
                <c:pt idx="5">
                  <c:v>213</c:v>
                </c:pt>
                <c:pt idx="6">
                  <c:v>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2363008"/>
        <c:axId val="222483968"/>
        <c:axId val="0"/>
      </c:bar3DChart>
      <c:catAx>
        <c:axId val="22236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O"/>
          </a:p>
        </c:txPr>
        <c:crossAx val="222483968"/>
        <c:crosses val="autoZero"/>
        <c:auto val="1"/>
        <c:lblAlgn val="ctr"/>
        <c:lblOffset val="100"/>
        <c:noMultiLvlLbl val="0"/>
      </c:catAx>
      <c:valAx>
        <c:axId val="2224839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Número de estrenos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2363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Estrenos</a:t>
            </a:r>
            <a:r>
              <a:rPr lang="es-CO" baseline="0"/>
              <a:t> de películas colombianas</a:t>
            </a:r>
          </a:p>
          <a:p>
            <a:pPr>
              <a:defRPr/>
            </a:pPr>
            <a:r>
              <a:rPr lang="es-CO" sz="1600" baseline="0"/>
              <a:t>2007-2013</a:t>
            </a:r>
            <a:endParaRPr lang="es-CO" sz="160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'7. Estrenos pel. colombianas'!$D$2</c:f>
              <c:strCache>
                <c:ptCount val="1"/>
                <c:pt idx="0">
                  <c:v>Boletín anterior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'7. Estrenos pel. colombianas'!$B$3:$B$9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'7. Estrenos pel. colombianas'!$C$3:$C$9</c:f>
              <c:numCache>
                <c:formatCode>General</c:formatCode>
                <c:ptCount val="7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10</c:v>
                </c:pt>
                <c:pt idx="4">
                  <c:v>18</c:v>
                </c:pt>
                <c:pt idx="5">
                  <c:v>23</c:v>
                </c:pt>
                <c:pt idx="6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808064"/>
        <c:axId val="88809856"/>
        <c:axId val="0"/>
      </c:bar3DChart>
      <c:catAx>
        <c:axId val="8880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809856"/>
        <c:crosses val="autoZero"/>
        <c:auto val="1"/>
        <c:lblAlgn val="ctr"/>
        <c:lblOffset val="100"/>
        <c:noMultiLvlLbl val="0"/>
      </c:catAx>
      <c:valAx>
        <c:axId val="888098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Número de estrenos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80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/>
            </a:pPr>
            <a:r>
              <a:rPr lang="en-US" sz="1600" b="1" i="0" baseline="0">
                <a:effectLst/>
              </a:rPr>
              <a:t>Participación de las películas nacionales en el total de estrenos en Colombia</a:t>
            </a:r>
            <a:endParaRPr lang="es-CO" sz="900">
              <a:effectLst/>
            </a:endParaRPr>
          </a:p>
          <a:p>
            <a:pPr algn="ctr">
              <a:defRPr sz="1000"/>
            </a:pPr>
            <a:r>
              <a:rPr lang="en-US" sz="1050" b="1" i="0" baseline="0">
                <a:effectLst/>
              </a:rPr>
              <a:t>2007-2013</a:t>
            </a:r>
            <a:r>
              <a:rPr lang="en-US" sz="1000" b="1" i="0" u="none" strike="noStrike" baseline="0">
                <a:effectLst/>
              </a:rPr>
              <a:t>*</a:t>
            </a:r>
            <a:endParaRPr lang="es-CO" sz="5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'8. Part. peli nac total estreno'!$E$2</c:f>
              <c:strCache>
                <c:ptCount val="1"/>
                <c:pt idx="0">
                  <c:v>PARTICIPACION</c:v>
                </c:pt>
              </c:strCache>
            </c:strRef>
          </c:tx>
          <c:cat>
            <c:numRef>
              <c:f>'8. Part. peli nac total estreno'!$B$3:$B$9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'8. Part. peli nac total estreno'!$E$3:$E$9</c:f>
              <c:numCache>
                <c:formatCode>0.00</c:formatCode>
                <c:ptCount val="7"/>
                <c:pt idx="0">
                  <c:v>5.2910052910052912</c:v>
                </c:pt>
                <c:pt idx="1">
                  <c:v>6.103286384976526</c:v>
                </c:pt>
                <c:pt idx="2">
                  <c:v>5.6074766355140184</c:v>
                </c:pt>
                <c:pt idx="3">
                  <c:v>4.8543689320388346</c:v>
                </c:pt>
                <c:pt idx="4">
                  <c:v>8.7378640776699026</c:v>
                </c:pt>
                <c:pt idx="5">
                  <c:v>10.7981220657277</c:v>
                </c:pt>
                <c:pt idx="6">
                  <c:v>6.9958847736625511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8860160"/>
        <c:axId val="88861696"/>
      </c:lineChart>
      <c:catAx>
        <c:axId val="8886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8861696"/>
        <c:crosses val="autoZero"/>
        <c:auto val="1"/>
        <c:lblAlgn val="ctr"/>
        <c:lblOffset val="100"/>
        <c:noMultiLvlLbl val="0"/>
      </c:catAx>
      <c:valAx>
        <c:axId val="888616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Participación del cine colombiano en el total de estrenos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88860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0</xdr:row>
      <xdr:rowOff>100012</xdr:rowOff>
    </xdr:from>
    <xdr:to>
      <xdr:col>15</xdr:col>
      <xdr:colOff>171450</xdr:colOff>
      <xdr:row>14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479425</xdr:colOff>
      <xdr:row>0</xdr:row>
      <xdr:rowOff>0</xdr:rowOff>
    </xdr:from>
    <xdr:to>
      <xdr:col>3</xdr:col>
      <xdr:colOff>676275</xdr:colOff>
      <xdr:row>0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390525</xdr:colOff>
      <xdr:row>1</xdr:row>
      <xdr:rowOff>1</xdr:rowOff>
    </xdr:from>
    <xdr:to>
      <xdr:col>10</xdr:col>
      <xdr:colOff>657225</xdr:colOff>
      <xdr:row>16</xdr:row>
      <xdr:rowOff>66675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4</xdr:row>
      <xdr:rowOff>123825</xdr:rowOff>
    </xdr:from>
    <xdr:to>
      <xdr:col>12</xdr:col>
      <xdr:colOff>685800</xdr:colOff>
      <xdr:row>19</xdr:row>
      <xdr:rowOff>123825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361948</xdr:colOff>
      <xdr:row>2</xdr:row>
      <xdr:rowOff>166686</xdr:rowOff>
    </xdr:from>
    <xdr:to>
      <xdr:col>14</xdr:col>
      <xdr:colOff>733425</xdr:colOff>
      <xdr:row>18</xdr:row>
      <xdr:rowOff>76200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161924</xdr:colOff>
      <xdr:row>44</xdr:row>
      <xdr:rowOff>23811</xdr:rowOff>
    </xdr:from>
    <xdr:to>
      <xdr:col>14</xdr:col>
      <xdr:colOff>342899</xdr:colOff>
      <xdr:row>60</xdr:row>
      <xdr:rowOff>142874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3</xdr:row>
      <xdr:rowOff>442912</xdr:rowOff>
    </xdr:from>
    <xdr:to>
      <xdr:col>18</xdr:col>
      <xdr:colOff>571500</xdr:colOff>
      <xdr:row>20</xdr:row>
      <xdr:rowOff>38100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342898</xdr:colOff>
      <xdr:row>1</xdr:row>
      <xdr:rowOff>42862</xdr:rowOff>
    </xdr:from>
    <xdr:to>
      <xdr:col>18</xdr:col>
      <xdr:colOff>342900</xdr:colOff>
      <xdr:row>15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10</xdr:row>
      <xdr:rowOff>77599</xdr:rowOff>
    </xdr:from>
    <xdr:to>
      <xdr:col>12</xdr:col>
      <xdr:colOff>428065</xdr:colOff>
      <xdr:row>27</xdr:row>
      <xdr:rowOff>123824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</xdr:row>
      <xdr:rowOff>33336</xdr:rowOff>
    </xdr:from>
    <xdr:to>
      <xdr:col>11</xdr:col>
      <xdr:colOff>238125</xdr:colOff>
      <xdr:row>17</xdr:row>
      <xdr:rowOff>171449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638175</xdr:colOff>
      <xdr:row>2</xdr:row>
      <xdr:rowOff>171451</xdr:rowOff>
    </xdr:from>
    <xdr:to>
      <xdr:col>16</xdr:col>
      <xdr:colOff>142875</xdr:colOff>
      <xdr:row>19</xdr:row>
      <xdr:rowOff>133350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460374</xdr:colOff>
      <xdr:row>2</xdr:row>
      <xdr:rowOff>76200</xdr:rowOff>
    </xdr:from>
    <xdr:to>
      <xdr:col>11</xdr:col>
      <xdr:colOff>571500</xdr:colOff>
      <xdr:row>18</xdr:row>
      <xdr:rowOff>123824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showGridLines="0" tabSelected="1" workbookViewId="0">
      <selection activeCell="E7" sqref="E7"/>
    </sheetView>
  </sheetViews>
  <sheetFormatPr baseColWidth="10" defaultRowHeight="15" x14ac:dyDescent="0.25"/>
  <cols>
    <col min="2" max="2" width="17.140625" style="3" bestFit="1" customWidth="1"/>
    <col min="3" max="3" width="18.140625" style="3" bestFit="1" customWidth="1"/>
    <col min="4" max="4" width="22" style="2" bestFit="1" customWidth="1"/>
    <col min="5" max="5" width="19.7109375" style="2" bestFit="1" customWidth="1"/>
    <col min="6" max="6" width="14.140625" bestFit="1" customWidth="1"/>
    <col min="7" max="7" width="17.5703125" customWidth="1"/>
    <col min="8" max="8" width="19" customWidth="1"/>
    <col min="9" max="21" width="9" customWidth="1"/>
    <col min="22" max="22" width="12.5703125" bestFit="1" customWidth="1"/>
  </cols>
  <sheetData>
    <row r="2" spans="2:4" ht="15.75" thickBot="1" x14ac:dyDescent="0.3"/>
    <row r="3" spans="2:4" ht="15.75" thickBot="1" x14ac:dyDescent="0.3">
      <c r="B3" s="18" t="s">
        <v>3</v>
      </c>
      <c r="C3" s="14" t="s">
        <v>4</v>
      </c>
      <c r="D3" s="169" t="s">
        <v>58</v>
      </c>
    </row>
    <row r="4" spans="2:4" x14ac:dyDescent="0.25">
      <c r="B4" s="15">
        <v>2007</v>
      </c>
      <c r="C4" s="93">
        <v>20.668958</v>
      </c>
      <c r="D4" s="175">
        <f>((C10-C9)/C9)*100</f>
        <v>5.9476930789320166</v>
      </c>
    </row>
    <row r="5" spans="2:4" x14ac:dyDescent="0.25">
      <c r="B5" s="16">
        <v>2008</v>
      </c>
      <c r="C5" s="93">
        <v>21.562877</v>
      </c>
      <c r="D5" s="176"/>
    </row>
    <row r="6" spans="2:4" x14ac:dyDescent="0.25">
      <c r="B6" s="16">
        <v>2009</v>
      </c>
      <c r="C6" s="93">
        <v>27.067685000000001</v>
      </c>
      <c r="D6" s="176"/>
    </row>
    <row r="7" spans="2:4" x14ac:dyDescent="0.25">
      <c r="B7" s="16">
        <v>2010</v>
      </c>
      <c r="C7" s="93">
        <v>33.655090999999999</v>
      </c>
      <c r="D7" s="176"/>
    </row>
    <row r="8" spans="2:4" x14ac:dyDescent="0.25">
      <c r="B8" s="16">
        <v>2011</v>
      </c>
      <c r="C8" s="93">
        <v>38.011963000000002</v>
      </c>
      <c r="D8" s="176"/>
    </row>
    <row r="9" spans="2:4" x14ac:dyDescent="0.25">
      <c r="B9" s="16">
        <v>2012</v>
      </c>
      <c r="C9" s="93">
        <v>40.849316999999999</v>
      </c>
      <c r="D9" s="176"/>
    </row>
    <row r="10" spans="2:4" ht="15.75" thickBot="1" x14ac:dyDescent="0.3">
      <c r="B10" s="17">
        <v>2013</v>
      </c>
      <c r="C10" s="19">
        <v>43.278908999999999</v>
      </c>
      <c r="D10" s="177"/>
    </row>
    <row r="17" spans="6:6" x14ac:dyDescent="0.25">
      <c r="F17" s="41"/>
    </row>
  </sheetData>
  <mergeCells count="1">
    <mergeCell ref="D4:D1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44"/>
  <sheetViews>
    <sheetView showGridLines="0" topLeftCell="H1" workbookViewId="0">
      <selection activeCell="M31" sqref="M31"/>
    </sheetView>
  </sheetViews>
  <sheetFormatPr baseColWidth="10" defaultRowHeight="15" x14ac:dyDescent="0.25"/>
  <cols>
    <col min="2" max="2" width="13.140625" bestFit="1" customWidth="1"/>
    <col min="3" max="3" width="15.28515625" customWidth="1"/>
    <col min="4" max="5" width="13.140625" bestFit="1" customWidth="1"/>
    <col min="6" max="7" width="14.140625" bestFit="1" customWidth="1"/>
    <col min="8" max="8" width="14.140625" style="79" bestFit="1" customWidth="1"/>
    <col min="9" max="10" width="14.140625" bestFit="1" customWidth="1"/>
    <col min="12" max="12" width="13" style="41" bestFit="1" customWidth="1"/>
  </cols>
  <sheetData>
    <row r="3" spans="2:2" x14ac:dyDescent="0.25">
      <c r="B3" s="41"/>
    </row>
    <row r="4" spans="2:2" x14ac:dyDescent="0.25">
      <c r="B4" s="41"/>
    </row>
    <row r="5" spans="2:2" x14ac:dyDescent="0.25">
      <c r="B5" s="41"/>
    </row>
    <row r="6" spans="2:2" x14ac:dyDescent="0.25">
      <c r="B6" s="41"/>
    </row>
    <row r="7" spans="2:2" x14ac:dyDescent="0.25">
      <c r="B7" s="41"/>
    </row>
    <row r="8" spans="2:2" x14ac:dyDescent="0.25">
      <c r="B8" s="41"/>
    </row>
    <row r="9" spans="2:2" x14ac:dyDescent="0.25">
      <c r="B9" s="41"/>
    </row>
    <row r="10" spans="2:2" x14ac:dyDescent="0.25">
      <c r="B10" s="41"/>
    </row>
    <row r="11" spans="2:2" x14ac:dyDescent="0.25">
      <c r="B11" s="41"/>
    </row>
    <row r="12" spans="2:2" x14ac:dyDescent="0.25">
      <c r="B12" s="41"/>
    </row>
    <row r="13" spans="2:2" x14ac:dyDescent="0.25">
      <c r="B13" s="41"/>
    </row>
    <row r="14" spans="2:2" x14ac:dyDescent="0.25">
      <c r="B14" s="41"/>
    </row>
    <row r="15" spans="2:2" x14ac:dyDescent="0.25">
      <c r="B15" s="41"/>
    </row>
    <row r="16" spans="2:2" x14ac:dyDescent="0.25">
      <c r="B16" s="41"/>
    </row>
    <row r="17" spans="2:10" x14ac:dyDescent="0.25">
      <c r="B17" s="41"/>
    </row>
    <row r="18" spans="2:10" x14ac:dyDescent="0.25">
      <c r="B18" s="41"/>
      <c r="C18" s="81" t="s">
        <v>34</v>
      </c>
    </row>
    <row r="19" spans="2:10" x14ac:dyDescent="0.25">
      <c r="B19" s="41"/>
    </row>
    <row r="20" spans="2:10" x14ac:dyDescent="0.25">
      <c r="B20" s="41"/>
    </row>
    <row r="21" spans="2:10" ht="15.75" thickBot="1" x14ac:dyDescent="0.3">
      <c r="B21" s="41"/>
    </row>
    <row r="22" spans="2:10" x14ac:dyDescent="0.25">
      <c r="B22" s="41"/>
      <c r="C22" s="97" t="s">
        <v>21</v>
      </c>
      <c r="D22" s="100">
        <v>5.0674960000000002</v>
      </c>
      <c r="E22" s="101">
        <v>4.87202</v>
      </c>
      <c r="F22" s="101">
        <v>5.6940049999999998</v>
      </c>
      <c r="G22" s="101">
        <v>7.5888030000000004</v>
      </c>
      <c r="H22" s="101">
        <v>8.1718700000000002</v>
      </c>
      <c r="I22" s="101">
        <v>8.4906869999999994</v>
      </c>
      <c r="J22" s="102">
        <v>9.1725999999999992</v>
      </c>
    </row>
    <row r="23" spans="2:10" x14ac:dyDescent="0.25">
      <c r="B23" s="41"/>
      <c r="C23" s="98" t="s">
        <v>25</v>
      </c>
      <c r="D23" s="103">
        <v>2.5732159999999999</v>
      </c>
      <c r="E23" s="96">
        <v>2.7247780000000001</v>
      </c>
      <c r="F23" s="96">
        <v>3.3561649999999998</v>
      </c>
      <c r="G23" s="96">
        <v>4.5163570000000002</v>
      </c>
      <c r="H23" s="96">
        <v>5.5210670000000004</v>
      </c>
      <c r="I23" s="96">
        <v>6.1577580000000003</v>
      </c>
      <c r="J23" s="49">
        <v>6.6689530000000001</v>
      </c>
    </row>
    <row r="24" spans="2:10" x14ac:dyDescent="0.25">
      <c r="B24" s="41"/>
      <c r="C24" s="98" t="s">
        <v>24</v>
      </c>
      <c r="D24" s="103">
        <v>1.483911</v>
      </c>
      <c r="E24" s="96">
        <v>1.509725</v>
      </c>
      <c r="F24" s="96">
        <v>1.5968370000000001</v>
      </c>
      <c r="G24" s="96">
        <v>1.826926</v>
      </c>
      <c r="H24" s="96">
        <v>1.9898169999999999</v>
      </c>
      <c r="I24" s="96">
        <v>1.925827</v>
      </c>
      <c r="J24" s="49">
        <v>2.0109210000000002</v>
      </c>
    </row>
    <row r="25" spans="2:10" x14ac:dyDescent="0.25">
      <c r="B25" s="41"/>
      <c r="C25" s="98" t="s">
        <v>23</v>
      </c>
      <c r="D25" s="103">
        <v>1.1818740000000001</v>
      </c>
      <c r="E25" s="96">
        <v>1.1363920000000001</v>
      </c>
      <c r="F25" s="96">
        <v>1.1248750000000001</v>
      </c>
      <c r="G25" s="96">
        <v>1.5861289999999999</v>
      </c>
      <c r="H25" s="96">
        <v>1.9365239999999999</v>
      </c>
      <c r="I25" s="96">
        <v>2.0567690000000001</v>
      </c>
      <c r="J25" s="49">
        <v>2.2282860000000002</v>
      </c>
    </row>
    <row r="26" spans="2:10" x14ac:dyDescent="0.25">
      <c r="B26" s="41"/>
      <c r="C26" s="98" t="s">
        <v>20</v>
      </c>
      <c r="D26" s="103">
        <v>0.45502300000000001</v>
      </c>
      <c r="E26" s="96">
        <v>0.54005700000000001</v>
      </c>
      <c r="F26" s="96">
        <v>0.59659899999999999</v>
      </c>
      <c r="G26" s="96">
        <v>0.71142799999999995</v>
      </c>
      <c r="H26" s="96">
        <v>0.81874999999999998</v>
      </c>
      <c r="I26" s="96">
        <v>0.87285900000000005</v>
      </c>
      <c r="J26" s="49">
        <v>0.94389400000000001</v>
      </c>
    </row>
    <row r="27" spans="2:10" ht="15.75" thickBot="1" x14ac:dyDescent="0.3">
      <c r="B27" s="41"/>
      <c r="C27" s="99" t="s">
        <v>22</v>
      </c>
      <c r="D27" s="104">
        <v>0.121909</v>
      </c>
      <c r="E27" s="105">
        <v>0.14992800000000001</v>
      </c>
      <c r="F27" s="105">
        <v>0.157357</v>
      </c>
      <c r="G27" s="105">
        <v>0.410057</v>
      </c>
      <c r="H27" s="105">
        <v>0.60988299999999995</v>
      </c>
      <c r="I27" s="105">
        <v>0.73400299999999996</v>
      </c>
      <c r="J27" s="50">
        <v>0.98204499999999995</v>
      </c>
    </row>
    <row r="28" spans="2:10" ht="15.75" thickBot="1" x14ac:dyDescent="0.3">
      <c r="B28" s="41"/>
    </row>
    <row r="29" spans="2:10" ht="15.75" thickBot="1" x14ac:dyDescent="0.3">
      <c r="B29" s="41"/>
      <c r="C29" s="167" t="s">
        <v>55</v>
      </c>
      <c r="D29" s="162">
        <v>2007</v>
      </c>
      <c r="E29" s="162">
        <v>2008</v>
      </c>
      <c r="F29" s="162">
        <v>2009</v>
      </c>
      <c r="G29" s="162">
        <v>2010</v>
      </c>
      <c r="H29" s="162">
        <v>2011</v>
      </c>
      <c r="I29" s="162">
        <v>2012</v>
      </c>
      <c r="J29" s="159">
        <v>2013</v>
      </c>
    </row>
    <row r="30" spans="2:10" x14ac:dyDescent="0.25">
      <c r="B30" s="41"/>
      <c r="C30" s="156" t="s">
        <v>20</v>
      </c>
      <c r="D30" s="62">
        <v>929241</v>
      </c>
      <c r="E30" s="62">
        <v>1128151</v>
      </c>
      <c r="F30" s="62">
        <v>1256435</v>
      </c>
      <c r="G30" s="62">
        <v>1472241</v>
      </c>
      <c r="H30" s="62">
        <v>1653707</v>
      </c>
      <c r="I30" s="62">
        <v>1749254</v>
      </c>
      <c r="J30" s="168">
        <v>1862337</v>
      </c>
    </row>
    <row r="31" spans="2:10" x14ac:dyDescent="0.25">
      <c r="B31" s="41"/>
      <c r="C31" s="156" t="s">
        <v>21</v>
      </c>
      <c r="D31" s="62">
        <v>9493415</v>
      </c>
      <c r="E31" s="62">
        <v>9594614</v>
      </c>
      <c r="F31" s="62">
        <v>12465304</v>
      </c>
      <c r="G31" s="62">
        <v>14907415</v>
      </c>
      <c r="H31" s="62">
        <v>16160441</v>
      </c>
      <c r="I31" s="62">
        <v>17198868</v>
      </c>
      <c r="J31" s="168">
        <v>17855077</v>
      </c>
    </row>
    <row r="32" spans="2:10" x14ac:dyDescent="0.25">
      <c r="B32" s="41"/>
      <c r="C32" s="156" t="s">
        <v>22</v>
      </c>
      <c r="D32" s="62">
        <v>234845</v>
      </c>
      <c r="E32" s="62">
        <v>295109</v>
      </c>
      <c r="F32" s="62">
        <v>357072</v>
      </c>
      <c r="G32" s="62">
        <v>914707</v>
      </c>
      <c r="H32" s="62">
        <v>1463789</v>
      </c>
      <c r="I32" s="62">
        <v>1556521</v>
      </c>
      <c r="J32" s="168">
        <v>2008628</v>
      </c>
    </row>
    <row r="33" spans="2:10" x14ac:dyDescent="0.25">
      <c r="B33" s="41"/>
      <c r="C33" s="156" t="s">
        <v>23</v>
      </c>
      <c r="D33" s="62">
        <v>2165068</v>
      </c>
      <c r="E33" s="62">
        <v>2129496</v>
      </c>
      <c r="F33" s="62">
        <v>2325329</v>
      </c>
      <c r="G33" s="62">
        <v>3338962</v>
      </c>
      <c r="H33" s="62">
        <v>3825337</v>
      </c>
      <c r="I33" s="62">
        <v>4159041</v>
      </c>
      <c r="J33" s="168">
        <v>4322803</v>
      </c>
    </row>
    <row r="34" spans="2:10" x14ac:dyDescent="0.25">
      <c r="B34" s="41"/>
      <c r="C34" s="156" t="s">
        <v>24</v>
      </c>
      <c r="D34" s="62">
        <v>2748120</v>
      </c>
      <c r="E34" s="62">
        <v>2836603</v>
      </c>
      <c r="F34" s="62">
        <v>3156460</v>
      </c>
      <c r="G34" s="62">
        <v>3594476</v>
      </c>
      <c r="H34" s="62">
        <v>3816458</v>
      </c>
      <c r="I34" s="62">
        <v>3832383</v>
      </c>
      <c r="J34" s="168">
        <v>3913854</v>
      </c>
    </row>
    <row r="35" spans="2:10" ht="15.75" thickBot="1" x14ac:dyDescent="0.3">
      <c r="B35" s="41"/>
      <c r="C35" s="164" t="s">
        <v>25</v>
      </c>
      <c r="D35" s="63">
        <v>5098269</v>
      </c>
      <c r="E35" s="63">
        <v>5578904</v>
      </c>
      <c r="F35" s="63">
        <v>7507085</v>
      </c>
      <c r="G35" s="63">
        <v>9427290</v>
      </c>
      <c r="H35" s="63">
        <v>11092231</v>
      </c>
      <c r="I35" s="63">
        <v>12353250</v>
      </c>
      <c r="J35" s="157">
        <v>13316210</v>
      </c>
    </row>
    <row r="36" spans="2:10" ht="15.75" thickBot="1" x14ac:dyDescent="0.3">
      <c r="B36" s="41"/>
    </row>
    <row r="37" spans="2:10" ht="15.75" thickBot="1" x14ac:dyDescent="0.3">
      <c r="B37" s="41"/>
      <c r="C37" s="186" t="s">
        <v>56</v>
      </c>
      <c r="D37" s="187"/>
      <c r="E37" s="187"/>
      <c r="F37" s="187"/>
      <c r="G37" s="187"/>
      <c r="H37" s="187"/>
      <c r="I37" s="187"/>
      <c r="J37" s="188"/>
    </row>
    <row r="38" spans="2:10" ht="15.75" thickBot="1" x14ac:dyDescent="0.3">
      <c r="B38" s="41"/>
      <c r="C38" s="167" t="s">
        <v>55</v>
      </c>
      <c r="D38" s="162">
        <v>2007</v>
      </c>
      <c r="E38" s="162">
        <v>2008</v>
      </c>
      <c r="F38" s="162">
        <v>2009</v>
      </c>
      <c r="G38" s="162">
        <v>2010</v>
      </c>
      <c r="H38" s="162">
        <v>2011</v>
      </c>
      <c r="I38" s="162">
        <v>2012</v>
      </c>
      <c r="J38" s="159">
        <v>2013</v>
      </c>
    </row>
    <row r="39" spans="2:10" x14ac:dyDescent="0.25">
      <c r="B39" s="41"/>
      <c r="C39" s="156" t="s">
        <v>20</v>
      </c>
      <c r="D39" s="160">
        <f>D30/1000000</f>
        <v>0.92924099999999998</v>
      </c>
      <c r="E39" s="160">
        <f t="shared" ref="E39:J39" si="0">E30/1000000</f>
        <v>1.1281509999999999</v>
      </c>
      <c r="F39" s="160">
        <f t="shared" si="0"/>
        <v>1.256435</v>
      </c>
      <c r="G39" s="160">
        <f t="shared" si="0"/>
        <v>1.4722409999999999</v>
      </c>
      <c r="H39" s="160">
        <f t="shared" si="0"/>
        <v>1.653707</v>
      </c>
      <c r="I39" s="160">
        <f t="shared" si="0"/>
        <v>1.7492540000000001</v>
      </c>
      <c r="J39" s="158">
        <f t="shared" si="0"/>
        <v>1.8623369999999999</v>
      </c>
    </row>
    <row r="40" spans="2:10" x14ac:dyDescent="0.25">
      <c r="B40" s="41"/>
      <c r="C40" s="156" t="s">
        <v>21</v>
      </c>
      <c r="D40" s="160">
        <f t="shared" ref="D40:J44" si="1">D31/1000000</f>
        <v>9.4934150000000006</v>
      </c>
      <c r="E40" s="160">
        <f t="shared" si="1"/>
        <v>9.594614</v>
      </c>
      <c r="F40" s="160">
        <f t="shared" si="1"/>
        <v>12.465304</v>
      </c>
      <c r="G40" s="160">
        <f t="shared" si="1"/>
        <v>14.907415</v>
      </c>
      <c r="H40" s="160">
        <f t="shared" si="1"/>
        <v>16.160440999999999</v>
      </c>
      <c r="I40" s="160">
        <f t="shared" si="1"/>
        <v>17.198868000000001</v>
      </c>
      <c r="J40" s="158">
        <f t="shared" si="1"/>
        <v>17.855077000000001</v>
      </c>
    </row>
    <row r="41" spans="2:10" x14ac:dyDescent="0.25">
      <c r="B41" s="41"/>
      <c r="C41" s="156" t="s">
        <v>22</v>
      </c>
      <c r="D41" s="160">
        <f t="shared" si="1"/>
        <v>0.234845</v>
      </c>
      <c r="E41" s="160">
        <f t="shared" si="1"/>
        <v>0.29510900000000001</v>
      </c>
      <c r="F41" s="160">
        <f t="shared" si="1"/>
        <v>0.357072</v>
      </c>
      <c r="G41" s="160">
        <f t="shared" si="1"/>
        <v>0.91470700000000005</v>
      </c>
      <c r="H41" s="160">
        <f t="shared" si="1"/>
        <v>1.463789</v>
      </c>
      <c r="I41" s="160">
        <f t="shared" si="1"/>
        <v>1.556521</v>
      </c>
      <c r="J41" s="158">
        <f t="shared" si="1"/>
        <v>2.0086279999999999</v>
      </c>
    </row>
    <row r="42" spans="2:10" x14ac:dyDescent="0.25">
      <c r="B42" s="41"/>
      <c r="C42" s="156" t="s">
        <v>23</v>
      </c>
      <c r="D42" s="160">
        <f t="shared" si="1"/>
        <v>2.1650680000000002</v>
      </c>
      <c r="E42" s="160">
        <f t="shared" si="1"/>
        <v>2.1294960000000001</v>
      </c>
      <c r="F42" s="160">
        <f t="shared" si="1"/>
        <v>2.325329</v>
      </c>
      <c r="G42" s="160">
        <f t="shared" si="1"/>
        <v>3.338962</v>
      </c>
      <c r="H42" s="160">
        <f t="shared" si="1"/>
        <v>3.8253370000000002</v>
      </c>
      <c r="I42" s="160">
        <f t="shared" si="1"/>
        <v>4.1590410000000002</v>
      </c>
      <c r="J42" s="158">
        <f t="shared" si="1"/>
        <v>4.3228030000000004</v>
      </c>
    </row>
    <row r="43" spans="2:10" x14ac:dyDescent="0.25">
      <c r="B43" s="41"/>
      <c r="C43" s="156" t="s">
        <v>24</v>
      </c>
      <c r="D43" s="160">
        <f t="shared" si="1"/>
        <v>2.7481200000000001</v>
      </c>
      <c r="E43" s="160">
        <f t="shared" si="1"/>
        <v>2.8366030000000002</v>
      </c>
      <c r="F43" s="160">
        <f t="shared" si="1"/>
        <v>3.15646</v>
      </c>
      <c r="G43" s="160">
        <f t="shared" si="1"/>
        <v>3.5944759999999998</v>
      </c>
      <c r="H43" s="160">
        <f t="shared" si="1"/>
        <v>3.8164579999999999</v>
      </c>
      <c r="I43" s="160">
        <f t="shared" si="1"/>
        <v>3.8323830000000001</v>
      </c>
      <c r="J43" s="158">
        <f t="shared" si="1"/>
        <v>3.9138540000000002</v>
      </c>
    </row>
    <row r="44" spans="2:10" ht="15.75" thickBot="1" x14ac:dyDescent="0.3">
      <c r="B44" s="41"/>
      <c r="C44" s="164" t="s">
        <v>25</v>
      </c>
      <c r="D44" s="163">
        <f t="shared" si="1"/>
        <v>5.0982690000000002</v>
      </c>
      <c r="E44" s="163">
        <f t="shared" si="1"/>
        <v>5.5789039999999996</v>
      </c>
      <c r="F44" s="163">
        <f t="shared" si="1"/>
        <v>7.507085</v>
      </c>
      <c r="G44" s="163">
        <f t="shared" si="1"/>
        <v>9.4272899999999993</v>
      </c>
      <c r="H44" s="163">
        <f t="shared" si="1"/>
        <v>11.092231</v>
      </c>
      <c r="I44" s="163">
        <f t="shared" si="1"/>
        <v>12.353249999999999</v>
      </c>
      <c r="J44" s="161">
        <f t="shared" si="1"/>
        <v>13.31621</v>
      </c>
    </row>
  </sheetData>
  <mergeCells count="1">
    <mergeCell ref="C37:J3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24"/>
  <sheetViews>
    <sheetView showGridLines="0" topLeftCell="G4" workbookViewId="0">
      <selection activeCell="G23" sqref="G23"/>
    </sheetView>
  </sheetViews>
  <sheetFormatPr baseColWidth="10" defaultRowHeight="15" x14ac:dyDescent="0.25"/>
  <cols>
    <col min="2" max="2" width="17.140625" bestFit="1" customWidth="1"/>
    <col min="3" max="3" width="18.140625" bestFit="1" customWidth="1"/>
    <col min="4" max="4" width="14.28515625" bestFit="1" customWidth="1"/>
    <col min="5" max="5" width="6.42578125" bestFit="1" customWidth="1"/>
    <col min="8" max="11" width="12.85546875" customWidth="1"/>
  </cols>
  <sheetData>
    <row r="4" spans="2:18" ht="15.75" thickBot="1" x14ac:dyDescent="0.3"/>
    <row r="5" spans="2:18" ht="30.75" thickBot="1" x14ac:dyDescent="0.3">
      <c r="B5" s="172" t="s">
        <v>3</v>
      </c>
      <c r="C5" s="173" t="s">
        <v>4</v>
      </c>
      <c r="D5" s="173" t="s">
        <v>5</v>
      </c>
      <c r="E5" s="173" t="s">
        <v>6</v>
      </c>
      <c r="F5" s="171" t="s">
        <v>59</v>
      </c>
    </row>
    <row r="6" spans="2:18" x14ac:dyDescent="0.25">
      <c r="B6" s="4">
        <v>2007</v>
      </c>
      <c r="C6" s="23">
        <v>20.668958</v>
      </c>
      <c r="D6" s="23">
        <v>43.926929000000001</v>
      </c>
      <c r="E6" s="23">
        <v>0.47053045752413059</v>
      </c>
      <c r="F6" s="178">
        <f>(0.92/0.88-1)*100</f>
        <v>4.5454545454545414</v>
      </c>
      <c r="H6" s="66"/>
      <c r="I6" s="10"/>
      <c r="J6" s="10"/>
      <c r="K6" s="10"/>
    </row>
    <row r="7" spans="2:18" x14ac:dyDescent="0.25">
      <c r="B7" s="4">
        <v>2008</v>
      </c>
      <c r="C7" s="23">
        <v>21.562877</v>
      </c>
      <c r="D7" s="23">
        <v>44.451146999999999</v>
      </c>
      <c r="E7" s="23">
        <v>0.48509157705199374</v>
      </c>
      <c r="F7" s="179"/>
      <c r="H7" s="66"/>
      <c r="I7" s="10"/>
      <c r="J7" s="10"/>
      <c r="K7" s="10"/>
    </row>
    <row r="8" spans="2:18" x14ac:dyDescent="0.25">
      <c r="B8" s="4">
        <v>2009</v>
      </c>
      <c r="C8" s="23">
        <v>27.067685000000001</v>
      </c>
      <c r="D8" s="23">
        <v>44.978831999999997</v>
      </c>
      <c r="E8" s="23">
        <v>0.60178719180613682</v>
      </c>
      <c r="F8" s="179"/>
      <c r="H8" s="66"/>
      <c r="I8" s="10"/>
      <c r="J8" s="10"/>
      <c r="K8" s="10"/>
    </row>
    <row r="9" spans="2:18" x14ac:dyDescent="0.25">
      <c r="B9" s="4">
        <v>2010</v>
      </c>
      <c r="C9" s="23">
        <v>33.655090999999999</v>
      </c>
      <c r="D9" s="23">
        <v>45.509583999999997</v>
      </c>
      <c r="E9" s="23">
        <v>0.73951655985253573</v>
      </c>
      <c r="F9" s="179"/>
      <c r="H9" s="66"/>
      <c r="I9" s="10"/>
      <c r="J9" s="10"/>
      <c r="K9" s="10"/>
    </row>
    <row r="10" spans="2:18" x14ac:dyDescent="0.25">
      <c r="B10" s="4">
        <v>2011</v>
      </c>
      <c r="C10" s="23">
        <v>38.011962999999994</v>
      </c>
      <c r="D10" s="23">
        <v>46.044601</v>
      </c>
      <c r="E10" s="23">
        <v>0.82554658254069779</v>
      </c>
      <c r="F10" s="179"/>
      <c r="H10" s="66"/>
      <c r="I10" s="10"/>
      <c r="J10" s="10"/>
      <c r="K10" s="10"/>
    </row>
    <row r="11" spans="2:18" x14ac:dyDescent="0.25">
      <c r="B11" s="4">
        <v>2012</v>
      </c>
      <c r="C11" s="23">
        <v>40.849316999999999</v>
      </c>
      <c r="D11" s="23">
        <v>46.581823</v>
      </c>
      <c r="E11" s="23">
        <f>C11/D11</f>
        <v>0.87693684723330811</v>
      </c>
      <c r="F11" s="179"/>
      <c r="H11" s="66"/>
      <c r="I11" s="10"/>
      <c r="J11" s="10"/>
      <c r="K11" s="10"/>
    </row>
    <row r="12" spans="2:18" ht="15.75" thickBot="1" x14ac:dyDescent="0.3">
      <c r="B12" s="7">
        <v>2013</v>
      </c>
      <c r="C12" s="24">
        <v>43.28</v>
      </c>
      <c r="D12" s="24">
        <v>47.12</v>
      </c>
      <c r="E12" s="24">
        <f>C12/D12</f>
        <v>0.91850594227504256</v>
      </c>
      <c r="F12" s="180"/>
      <c r="H12" s="66"/>
      <c r="I12" s="10"/>
      <c r="J12" s="66"/>
      <c r="K12" s="66"/>
      <c r="L12" s="66"/>
      <c r="M12" s="66"/>
      <c r="N12" s="66"/>
      <c r="O12" s="66"/>
      <c r="P12" s="66"/>
      <c r="Q12" s="66"/>
      <c r="R12" s="66"/>
    </row>
    <row r="13" spans="2:18" x14ac:dyDescent="0.25">
      <c r="B13" s="10"/>
      <c r="C13" s="10"/>
      <c r="D13" s="10"/>
      <c r="E13" s="10"/>
      <c r="F13" s="10"/>
      <c r="H13" s="10"/>
      <c r="I13" s="67"/>
      <c r="J13" s="67"/>
      <c r="K13" s="67"/>
      <c r="L13" s="10"/>
      <c r="M13" s="10"/>
      <c r="N13" s="10"/>
      <c r="O13" s="10"/>
      <c r="P13" s="10"/>
      <c r="Q13" s="10"/>
      <c r="R13" s="10"/>
    </row>
    <row r="14" spans="2:18" ht="15.75" thickBot="1" x14ac:dyDescent="0.3">
      <c r="B14" s="68"/>
      <c r="C14" s="68"/>
      <c r="D14" s="10"/>
      <c r="E14" s="10"/>
      <c r="F14" s="86"/>
      <c r="H14" s="10"/>
      <c r="I14" s="68"/>
      <c r="J14" s="68"/>
      <c r="K14" s="68"/>
      <c r="L14" s="68"/>
      <c r="M14" s="68"/>
      <c r="N14" s="68"/>
      <c r="O14" s="68"/>
      <c r="P14" s="10"/>
      <c r="Q14" s="10"/>
      <c r="R14" s="10"/>
    </row>
    <row r="15" spans="2:18" ht="15.75" thickBot="1" x14ac:dyDescent="0.3">
      <c r="B15" s="18" t="s">
        <v>3</v>
      </c>
      <c r="C15" s="14" t="s">
        <v>4</v>
      </c>
      <c r="D15" s="18" t="s">
        <v>5</v>
      </c>
      <c r="E15" s="14" t="s">
        <v>6</v>
      </c>
      <c r="F15" s="10"/>
      <c r="H15" s="66"/>
      <c r="I15" s="5"/>
      <c r="J15" s="5"/>
      <c r="K15" s="5"/>
      <c r="L15" s="5"/>
      <c r="M15" s="5"/>
      <c r="N15" s="5"/>
      <c r="O15" s="5"/>
      <c r="P15" s="10"/>
      <c r="Q15" s="10"/>
      <c r="R15" s="10"/>
    </row>
    <row r="16" spans="2:18" x14ac:dyDescent="0.25">
      <c r="B16" s="15" t="s">
        <v>2</v>
      </c>
      <c r="C16" s="82">
        <v>20.237902999999999</v>
      </c>
      <c r="D16" s="20">
        <f>46581823/1000000</f>
        <v>46.581823</v>
      </c>
      <c r="E16" s="22">
        <f>+C16/D16</f>
        <v>0.43445923101807327</v>
      </c>
      <c r="F16" s="10"/>
      <c r="H16" s="5"/>
      <c r="I16" s="5"/>
      <c r="J16" s="5"/>
      <c r="K16" s="5"/>
      <c r="L16" s="5"/>
      <c r="M16" s="5"/>
      <c r="N16" s="5"/>
      <c r="O16" s="5"/>
      <c r="P16" s="10"/>
      <c r="Q16" s="10"/>
      <c r="R16" s="10"/>
    </row>
    <row r="17" spans="2:18" x14ac:dyDescent="0.25">
      <c r="B17" s="16"/>
      <c r="C17" s="82"/>
      <c r="D17" s="92"/>
      <c r="E17" s="93"/>
      <c r="F17" s="10"/>
      <c r="H17" s="5"/>
      <c r="I17" s="5"/>
      <c r="J17" s="5"/>
      <c r="K17" s="5"/>
      <c r="L17" s="5"/>
      <c r="M17" s="5"/>
      <c r="N17" s="5"/>
      <c r="O17" s="5"/>
      <c r="P17" s="10"/>
      <c r="Q17" s="10"/>
      <c r="R17" s="10"/>
    </row>
    <row r="18" spans="2:18" ht="15.75" thickBot="1" x14ac:dyDescent="0.3">
      <c r="B18" s="17" t="s">
        <v>1</v>
      </c>
      <c r="C18" s="83">
        <v>22.006699000000001</v>
      </c>
      <c r="D18" s="21">
        <f>47121089/1000000</f>
        <v>47.121088999999998</v>
      </c>
      <c r="E18" s="19">
        <f>+C18/D18</f>
        <v>0.46702441448244125</v>
      </c>
      <c r="F18" s="85"/>
      <c r="H18" s="64" t="s">
        <v>31</v>
      </c>
      <c r="I18" s="69"/>
      <c r="J18" s="70"/>
      <c r="K18" s="70"/>
      <c r="L18" s="70"/>
      <c r="M18" s="70"/>
      <c r="N18" s="70"/>
      <c r="O18" s="70"/>
      <c r="P18" s="10"/>
      <c r="Q18" s="10"/>
      <c r="R18" s="10"/>
    </row>
    <row r="19" spans="2:18" x14ac:dyDescent="0.25">
      <c r="H19" s="64" t="s">
        <v>32</v>
      </c>
    </row>
    <row r="20" spans="2:18" ht="15.75" x14ac:dyDescent="0.25">
      <c r="H20" s="71"/>
    </row>
    <row r="21" spans="2:18" x14ac:dyDescent="0.25">
      <c r="B21" s="170"/>
      <c r="C21" s="109"/>
      <c r="D21" s="109"/>
      <c r="H21" s="72"/>
    </row>
    <row r="22" spans="2:18" x14ac:dyDescent="0.25">
      <c r="C22" s="170"/>
      <c r="D22" s="111"/>
      <c r="F22" s="170"/>
    </row>
    <row r="23" spans="2:18" x14ac:dyDescent="0.25">
      <c r="C23" s="109"/>
      <c r="D23" s="109"/>
    </row>
    <row r="24" spans="2:18" x14ac:dyDescent="0.25">
      <c r="E24" s="170"/>
    </row>
  </sheetData>
  <mergeCells count="1">
    <mergeCell ref="F6:F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56"/>
  <sheetViews>
    <sheetView showGridLines="0" topLeftCell="F40" workbookViewId="0">
      <selection activeCell="G53" sqref="G53"/>
    </sheetView>
  </sheetViews>
  <sheetFormatPr baseColWidth="10" defaultRowHeight="15" x14ac:dyDescent="0.25"/>
  <cols>
    <col min="2" max="2" width="17.140625" bestFit="1" customWidth="1"/>
    <col min="3" max="3" width="13" bestFit="1" customWidth="1"/>
    <col min="4" max="4" width="18.85546875" bestFit="1" customWidth="1"/>
    <col min="5" max="5" width="17.28515625" bestFit="1" customWidth="1"/>
    <col min="6" max="6" width="11" bestFit="1" customWidth="1"/>
    <col min="8" max="14" width="18.5703125" customWidth="1"/>
  </cols>
  <sheetData>
    <row r="3" spans="2:6" ht="15.75" thickBot="1" x14ac:dyDescent="0.3"/>
    <row r="4" spans="2:6" ht="39" thickBot="1" x14ac:dyDescent="0.3">
      <c r="B4" s="45" t="s">
        <v>7</v>
      </c>
      <c r="C4" s="46" t="s">
        <v>8</v>
      </c>
      <c r="D4" s="46" t="s">
        <v>9</v>
      </c>
      <c r="E4" s="47" t="s">
        <v>10</v>
      </c>
      <c r="F4" s="48" t="s">
        <v>11</v>
      </c>
    </row>
    <row r="5" spans="2:6" x14ac:dyDescent="0.25">
      <c r="B5" s="12">
        <v>2007</v>
      </c>
      <c r="C5" s="25">
        <v>10.883429</v>
      </c>
      <c r="D5" s="23">
        <v>20.668958</v>
      </c>
      <c r="E5" s="36">
        <f>+C5/D5</f>
        <v>0.52655915213529392</v>
      </c>
      <c r="F5" s="37"/>
    </row>
    <row r="6" spans="2:6" x14ac:dyDescent="0.25">
      <c r="B6" s="12">
        <v>2008</v>
      </c>
      <c r="C6" s="25">
        <v>10.9329</v>
      </c>
      <c r="D6" s="23">
        <v>21.562877</v>
      </c>
      <c r="E6" s="36">
        <f t="shared" ref="E6:E11" si="0">+C6/D6</f>
        <v>0.50702417863812888</v>
      </c>
      <c r="F6" s="38">
        <f>+(C6/C5)-1</f>
        <v>4.5455343164364503E-3</v>
      </c>
    </row>
    <row r="7" spans="2:6" x14ac:dyDescent="0.25">
      <c r="B7" s="12">
        <v>2009</v>
      </c>
      <c r="C7" s="25">
        <v>12.525838</v>
      </c>
      <c r="D7" s="23">
        <v>27.067685000000001</v>
      </c>
      <c r="E7" s="36">
        <f t="shared" si="0"/>
        <v>0.46275985552514004</v>
      </c>
      <c r="F7" s="38">
        <f t="shared" ref="F7:F11" si="1">+(C7/C6)-1</f>
        <v>0.14570132352806664</v>
      </c>
    </row>
    <row r="8" spans="2:6" x14ac:dyDescent="0.25">
      <c r="B8" s="12">
        <v>2010</v>
      </c>
      <c r="C8" s="25">
        <v>16.639700000000001</v>
      </c>
      <c r="D8" s="23">
        <v>33.655090999999999</v>
      </c>
      <c r="E8" s="36">
        <f t="shared" si="0"/>
        <v>0.49441851160051836</v>
      </c>
      <c r="F8" s="38">
        <f t="shared" si="1"/>
        <v>0.3284300818835435</v>
      </c>
    </row>
    <row r="9" spans="2:6" x14ac:dyDescent="0.25">
      <c r="B9" s="12">
        <v>2011</v>
      </c>
      <c r="C9" s="25">
        <v>19.047910999999999</v>
      </c>
      <c r="D9" s="23">
        <v>38.011962999999994</v>
      </c>
      <c r="E9" s="36">
        <f t="shared" si="0"/>
        <v>0.50110306063383259</v>
      </c>
      <c r="F9" s="38">
        <f t="shared" si="1"/>
        <v>0.1447268280077163</v>
      </c>
    </row>
    <row r="10" spans="2:6" x14ac:dyDescent="0.25">
      <c r="B10" s="12">
        <v>2012</v>
      </c>
      <c r="C10" s="25">
        <v>20.237902999999999</v>
      </c>
      <c r="D10" s="23">
        <v>40.849316999999999</v>
      </c>
      <c r="E10" s="36">
        <f t="shared" si="0"/>
        <v>0.49542818549450901</v>
      </c>
      <c r="F10" s="38">
        <f t="shared" si="1"/>
        <v>6.2473622435552212E-2</v>
      </c>
    </row>
    <row r="11" spans="2:6" ht="15.75" thickBot="1" x14ac:dyDescent="0.3">
      <c r="B11" s="13">
        <v>2013</v>
      </c>
      <c r="C11" s="84">
        <v>22.006699000000001</v>
      </c>
      <c r="D11" s="112">
        <v>43.28</v>
      </c>
      <c r="E11" s="39">
        <f t="shared" si="0"/>
        <v>0.50847271256931614</v>
      </c>
      <c r="F11" s="44">
        <f t="shared" si="1"/>
        <v>8.7400161963420819E-2</v>
      </c>
    </row>
    <row r="14" spans="2:6" x14ac:dyDescent="0.25">
      <c r="C14" s="87"/>
    </row>
    <row r="17" spans="5:14" x14ac:dyDescent="0.25">
      <c r="E17" s="43"/>
    </row>
    <row r="18" spans="5:14" x14ac:dyDescent="0.25">
      <c r="E18" s="43"/>
    </row>
    <row r="19" spans="5:14" x14ac:dyDescent="0.25">
      <c r="E19" s="43"/>
    </row>
    <row r="20" spans="5:14" x14ac:dyDescent="0.25">
      <c r="E20" s="43"/>
    </row>
    <row r="21" spans="5:14" x14ac:dyDescent="0.25">
      <c r="E21" s="43"/>
      <c r="H21" s="64" t="s">
        <v>32</v>
      </c>
    </row>
    <row r="22" spans="5:14" x14ac:dyDescent="0.25">
      <c r="E22" s="43"/>
    </row>
    <row r="23" spans="5:14" x14ac:dyDescent="0.25">
      <c r="E23" s="43"/>
      <c r="F23" s="182"/>
      <c r="G23" s="183"/>
      <c r="H23" s="73">
        <v>2007</v>
      </c>
      <c r="I23" s="73">
        <v>2008</v>
      </c>
      <c r="J23" s="73">
        <v>2009</v>
      </c>
      <c r="K23" s="73">
        <v>2010</v>
      </c>
      <c r="L23" s="73">
        <v>2011</v>
      </c>
      <c r="M23" s="73">
        <v>2012</v>
      </c>
      <c r="N23" s="73">
        <v>2013</v>
      </c>
    </row>
    <row r="24" spans="5:14" ht="24.75" customHeight="1" x14ac:dyDescent="0.25">
      <c r="E24" s="43"/>
      <c r="F24" s="181" t="s">
        <v>10</v>
      </c>
      <c r="G24" s="181"/>
      <c r="H24" s="76">
        <v>0.52655915213529392</v>
      </c>
      <c r="I24" s="76">
        <v>0.50702417863812888</v>
      </c>
      <c r="J24" s="76">
        <v>0.46275985552514004</v>
      </c>
      <c r="K24" s="76">
        <v>0.49441851160051836</v>
      </c>
      <c r="L24" s="76">
        <v>0.50110306063383259</v>
      </c>
      <c r="M24" s="76">
        <v>0.49542818549450901</v>
      </c>
      <c r="N24" s="65"/>
    </row>
    <row r="25" spans="5:14" x14ac:dyDescent="0.25">
      <c r="F25" s="181" t="s">
        <v>11</v>
      </c>
      <c r="G25" s="181"/>
      <c r="H25" s="73"/>
      <c r="I25" s="74">
        <v>4.5455343164364503E-3</v>
      </c>
      <c r="J25" s="74">
        <v>0.14570132352806664</v>
      </c>
      <c r="K25" s="74">
        <v>0.3284300818835435</v>
      </c>
      <c r="L25" s="74">
        <v>0.1447268280077163</v>
      </c>
      <c r="M25" s="74">
        <v>6.2473622435552212E-2</v>
      </c>
      <c r="N25" s="75">
        <v>8.6999999999999994E-2</v>
      </c>
    </row>
    <row r="26" spans="5:14" x14ac:dyDescent="0.25">
      <c r="H26" s="3"/>
      <c r="I26" s="3"/>
      <c r="J26" s="3"/>
      <c r="K26" s="3"/>
      <c r="L26" s="3"/>
      <c r="M26" s="3"/>
      <c r="N26" s="3"/>
    </row>
    <row r="27" spans="5:14" x14ac:dyDescent="0.25">
      <c r="F27" s="43"/>
    </row>
    <row r="28" spans="5:14" x14ac:dyDescent="0.25">
      <c r="F28" s="43"/>
    </row>
    <row r="29" spans="5:14" x14ac:dyDescent="0.25">
      <c r="F29" s="43"/>
    </row>
    <row r="30" spans="5:14" x14ac:dyDescent="0.25">
      <c r="F30" s="43"/>
    </row>
    <row r="31" spans="5:14" x14ac:dyDescent="0.25">
      <c r="F31" s="43"/>
    </row>
    <row r="38" spans="2:16" x14ac:dyDescent="0.25">
      <c r="H38" s="114"/>
    </row>
    <row r="39" spans="2:16" ht="38.25" x14ac:dyDescent="0.25">
      <c r="B39" s="113" t="s">
        <v>35</v>
      </c>
      <c r="C39" s="113" t="s">
        <v>0</v>
      </c>
      <c r="D39" s="113" t="s">
        <v>36</v>
      </c>
      <c r="E39" s="113" t="s">
        <v>37</v>
      </c>
      <c r="F39" s="119" t="s">
        <v>38</v>
      </c>
    </row>
    <row r="40" spans="2:16" x14ac:dyDescent="0.25">
      <c r="B40" s="108">
        <v>2007</v>
      </c>
      <c r="C40" s="108">
        <v>1</v>
      </c>
      <c r="D40" s="115">
        <v>79290834761</v>
      </c>
      <c r="E40" s="115">
        <v>10883429</v>
      </c>
      <c r="F40" s="117">
        <f>E40/1000000</f>
        <v>10.883429</v>
      </c>
      <c r="J40" s="65">
        <v>2007</v>
      </c>
      <c r="K40" s="65">
        <v>2008</v>
      </c>
      <c r="L40" s="65">
        <v>2009</v>
      </c>
      <c r="M40" s="65">
        <v>2010</v>
      </c>
      <c r="N40" s="65">
        <v>2011</v>
      </c>
      <c r="O40" s="65">
        <v>2012</v>
      </c>
      <c r="P40" s="65">
        <v>2013</v>
      </c>
    </row>
    <row r="41" spans="2:16" ht="23.25" x14ac:dyDescent="0.25">
      <c r="B41" s="108">
        <v>2007</v>
      </c>
      <c r="C41" s="108">
        <v>2</v>
      </c>
      <c r="D41" s="115">
        <v>69435049142</v>
      </c>
      <c r="E41" s="115">
        <v>9785529</v>
      </c>
      <c r="F41" s="117">
        <f t="shared" ref="F41:F53" si="2">E41/1000000</f>
        <v>9.7855290000000004</v>
      </c>
      <c r="I41" s="118" t="s">
        <v>39</v>
      </c>
      <c r="J41" s="120">
        <v>10.883429</v>
      </c>
      <c r="K41" s="120">
        <v>10.9329</v>
      </c>
      <c r="L41" s="120">
        <v>12.525838</v>
      </c>
      <c r="M41" s="120">
        <v>16.639700000000001</v>
      </c>
      <c r="N41" s="120">
        <v>19.047910999999999</v>
      </c>
      <c r="O41" s="120">
        <v>20.237902999999999</v>
      </c>
      <c r="P41" s="120">
        <v>22.006699000000001</v>
      </c>
    </row>
    <row r="42" spans="2:16" ht="23.25" x14ac:dyDescent="0.25">
      <c r="B42" s="108">
        <v>2008</v>
      </c>
      <c r="C42" s="108">
        <v>1</v>
      </c>
      <c r="D42" s="115">
        <v>82161152272</v>
      </c>
      <c r="E42" s="115">
        <v>10932900</v>
      </c>
      <c r="F42" s="117">
        <f t="shared" si="2"/>
        <v>10.9329</v>
      </c>
      <c r="I42" s="118" t="s">
        <v>40</v>
      </c>
      <c r="J42" s="120">
        <v>9.7855290000000004</v>
      </c>
      <c r="K42" s="120">
        <v>10.629977</v>
      </c>
      <c r="L42" s="120">
        <v>14.541847000000001</v>
      </c>
      <c r="M42" s="120">
        <v>17.015391000000001</v>
      </c>
      <c r="N42" s="120">
        <v>18.964051999999999</v>
      </c>
      <c r="O42" s="120">
        <v>20.611414</v>
      </c>
      <c r="P42" s="120">
        <v>21.272210000000001</v>
      </c>
    </row>
    <row r="43" spans="2:16" x14ac:dyDescent="0.25">
      <c r="B43" s="108">
        <v>2008</v>
      </c>
      <c r="C43" s="108">
        <v>2</v>
      </c>
      <c r="D43" s="115">
        <v>77819632870</v>
      </c>
      <c r="E43" s="115">
        <v>10629977</v>
      </c>
      <c r="F43" s="117">
        <f t="shared" si="2"/>
        <v>10.629977</v>
      </c>
    </row>
    <row r="44" spans="2:16" x14ac:dyDescent="0.25">
      <c r="B44" s="108">
        <v>2009</v>
      </c>
      <c r="C44" s="108">
        <v>1</v>
      </c>
      <c r="D44" s="115">
        <v>95825869779</v>
      </c>
      <c r="E44" s="115">
        <v>12525838</v>
      </c>
      <c r="F44" s="117">
        <f t="shared" si="2"/>
        <v>12.525838</v>
      </c>
    </row>
    <row r="45" spans="2:16" x14ac:dyDescent="0.25">
      <c r="B45" s="108">
        <v>2009</v>
      </c>
      <c r="C45" s="108">
        <v>2</v>
      </c>
      <c r="D45" s="115">
        <v>102252725108</v>
      </c>
      <c r="E45" s="115">
        <v>14541847</v>
      </c>
      <c r="F45" s="117">
        <f t="shared" si="2"/>
        <v>14.541847000000001</v>
      </c>
    </row>
    <row r="46" spans="2:16" x14ac:dyDescent="0.25">
      <c r="B46" s="108">
        <v>2010</v>
      </c>
      <c r="C46" s="108">
        <v>1</v>
      </c>
      <c r="D46" s="115">
        <v>125405116168</v>
      </c>
      <c r="E46" s="115">
        <v>16639700</v>
      </c>
      <c r="F46" s="117">
        <f t="shared" si="2"/>
        <v>16.639700000000001</v>
      </c>
    </row>
    <row r="47" spans="2:16" x14ac:dyDescent="0.25">
      <c r="B47" s="108">
        <v>2010</v>
      </c>
      <c r="C47" s="108">
        <v>2</v>
      </c>
      <c r="D47" s="115">
        <v>132682221482</v>
      </c>
      <c r="E47" s="115">
        <v>17015391</v>
      </c>
      <c r="F47" s="117">
        <f t="shared" si="2"/>
        <v>17.015391000000001</v>
      </c>
    </row>
    <row r="48" spans="2:16" x14ac:dyDescent="0.25">
      <c r="B48" s="108">
        <v>2011</v>
      </c>
      <c r="C48" s="108">
        <v>1</v>
      </c>
      <c r="D48" s="115">
        <v>148687158453</v>
      </c>
      <c r="E48" s="115">
        <v>19047911</v>
      </c>
      <c r="F48" s="117">
        <f t="shared" si="2"/>
        <v>19.047910999999999</v>
      </c>
    </row>
    <row r="49" spans="2:7" x14ac:dyDescent="0.25">
      <c r="B49" s="108">
        <v>2011</v>
      </c>
      <c r="C49" s="108">
        <v>2</v>
      </c>
      <c r="D49" s="115">
        <v>145355716490</v>
      </c>
      <c r="E49" s="115">
        <v>18964052</v>
      </c>
      <c r="F49" s="117">
        <f t="shared" si="2"/>
        <v>18.964051999999999</v>
      </c>
    </row>
    <row r="50" spans="2:7" x14ac:dyDescent="0.25">
      <c r="B50" s="108">
        <v>2012</v>
      </c>
      <c r="C50" s="108">
        <v>1</v>
      </c>
      <c r="D50" s="115">
        <v>163578316050</v>
      </c>
      <c r="E50" s="115">
        <v>20237903</v>
      </c>
      <c r="F50" s="117">
        <f t="shared" si="2"/>
        <v>20.237902999999999</v>
      </c>
    </row>
    <row r="51" spans="2:7" x14ac:dyDescent="0.25">
      <c r="B51" s="108">
        <v>2012</v>
      </c>
      <c r="C51" s="108">
        <v>2</v>
      </c>
      <c r="D51" s="115">
        <v>164196665399</v>
      </c>
      <c r="E51" s="115">
        <v>20611414</v>
      </c>
      <c r="F51" s="117">
        <f t="shared" si="2"/>
        <v>20.611414</v>
      </c>
    </row>
    <row r="52" spans="2:7" x14ac:dyDescent="0.25">
      <c r="B52" s="108">
        <v>2013</v>
      </c>
      <c r="C52" s="108">
        <v>1</v>
      </c>
      <c r="D52" s="115">
        <v>181785473153</v>
      </c>
      <c r="E52" s="115">
        <v>22006699</v>
      </c>
      <c r="F52" s="117">
        <f>E52/1000000</f>
        <v>22.006699000000001</v>
      </c>
    </row>
    <row r="53" spans="2:7" x14ac:dyDescent="0.25">
      <c r="B53" s="108">
        <v>2013</v>
      </c>
      <c r="C53" s="108">
        <v>2</v>
      </c>
      <c r="D53" s="115">
        <v>170213807830</v>
      </c>
      <c r="E53" s="115">
        <v>21272210</v>
      </c>
      <c r="F53" s="117">
        <f t="shared" si="2"/>
        <v>21.272210000000001</v>
      </c>
      <c r="G53" s="111">
        <f>((F52/F53)-1)*100</f>
        <v>3.4528100277310125</v>
      </c>
    </row>
    <row r="55" spans="2:7" x14ac:dyDescent="0.25">
      <c r="F55" s="174"/>
    </row>
    <row r="56" spans="2:7" x14ac:dyDescent="0.25">
      <c r="F56" s="114"/>
    </row>
  </sheetData>
  <mergeCells count="3">
    <mergeCell ref="F24:G24"/>
    <mergeCell ref="F25:G25"/>
    <mergeCell ref="F23:G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52"/>
  <sheetViews>
    <sheetView showGridLines="0" topLeftCell="F4" workbookViewId="0">
      <selection activeCell="E15" sqref="E15"/>
    </sheetView>
  </sheetViews>
  <sheetFormatPr baseColWidth="10" defaultRowHeight="15" x14ac:dyDescent="0.25"/>
  <cols>
    <col min="2" max="2" width="15.28515625" style="3" bestFit="1" customWidth="1"/>
    <col min="3" max="3" width="14.140625" bestFit="1" customWidth="1"/>
    <col min="4" max="4" width="18.85546875" bestFit="1" customWidth="1"/>
    <col min="5" max="5" width="18.140625" customWidth="1"/>
    <col min="6" max="6" width="18.42578125" customWidth="1"/>
    <col min="7" max="7" width="18.85546875" bestFit="1" customWidth="1"/>
  </cols>
  <sheetData>
    <row r="3" spans="2:12" ht="45.75" thickBot="1" x14ac:dyDescent="0.3">
      <c r="H3" s="129" t="s">
        <v>41</v>
      </c>
      <c r="I3" s="129" t="s">
        <v>43</v>
      </c>
      <c r="J3" s="130" t="s">
        <v>44</v>
      </c>
      <c r="K3" s="129" t="s">
        <v>46</v>
      </c>
      <c r="L3" s="129" t="s">
        <v>47</v>
      </c>
    </row>
    <row r="4" spans="2:12" ht="45" x14ac:dyDescent="0.25">
      <c r="B4" s="27" t="s">
        <v>3</v>
      </c>
      <c r="C4" s="125" t="s">
        <v>30</v>
      </c>
      <c r="D4" s="134" t="s">
        <v>57</v>
      </c>
      <c r="E4" s="31" t="s">
        <v>45</v>
      </c>
      <c r="F4" s="31" t="s">
        <v>45</v>
      </c>
      <c r="G4" s="32" t="s">
        <v>48</v>
      </c>
      <c r="H4" s="131">
        <v>1868.9</v>
      </c>
      <c r="I4" s="130">
        <v>1793.34</v>
      </c>
      <c r="J4" s="131">
        <f>((H4-I4)/I4)*100</f>
        <v>4.2133672365530339</v>
      </c>
      <c r="K4" s="130">
        <v>1883.29</v>
      </c>
      <c r="L4" s="130">
        <v>1798.23</v>
      </c>
    </row>
    <row r="5" spans="2:12" x14ac:dyDescent="0.25">
      <c r="B5" s="122">
        <v>2007</v>
      </c>
      <c r="C5" s="126">
        <v>148.72588390300001</v>
      </c>
      <c r="D5" s="127">
        <f>+C5/$H$4*1000</f>
        <v>79.579369630798865</v>
      </c>
      <c r="E5" s="127">
        <f t="shared" ref="E5:E11" si="0">+C5/$I$4*1000</f>
        <v>82.932340717878375</v>
      </c>
      <c r="F5" s="127">
        <f t="shared" ref="F5:F11" si="1">+C5/$K$4*1000</f>
        <v>78.971312916757384</v>
      </c>
      <c r="G5" s="123">
        <f>+C5/$L$4*1000</f>
        <v>82.706819429661394</v>
      </c>
      <c r="J5" s="116"/>
    </row>
    <row r="6" spans="2:12" x14ac:dyDescent="0.25">
      <c r="B6" s="122">
        <v>2008</v>
      </c>
      <c r="C6" s="126">
        <v>159.980785142</v>
      </c>
      <c r="D6" s="127">
        <f t="shared" ref="D6:D11" si="2">+C6/$H$4*1000</f>
        <v>85.601575869227887</v>
      </c>
      <c r="E6" s="127">
        <f t="shared" si="0"/>
        <v>89.20828462087502</v>
      </c>
      <c r="F6" s="127">
        <f t="shared" si="1"/>
        <v>84.94750417726425</v>
      </c>
      <c r="G6" s="123">
        <f t="shared" ref="G6:G11" si="3">+C6/$L$4*1000</f>
        <v>88.965696903065805</v>
      </c>
      <c r="J6" s="116"/>
    </row>
    <row r="7" spans="2:12" x14ac:dyDescent="0.25">
      <c r="B7" s="122">
        <v>2009</v>
      </c>
      <c r="C7" s="126">
        <v>198.07859488700001</v>
      </c>
      <c r="D7" s="127">
        <f t="shared" si="2"/>
        <v>105.98672742629354</v>
      </c>
      <c r="E7" s="127">
        <f t="shared" si="0"/>
        <v>110.45233747476776</v>
      </c>
      <c r="F7" s="127">
        <f t="shared" si="1"/>
        <v>105.17689516059663</v>
      </c>
      <c r="G7" s="123">
        <f t="shared" si="3"/>
        <v>110.15197993971852</v>
      </c>
    </row>
    <row r="8" spans="2:12" x14ac:dyDescent="0.25">
      <c r="B8" s="122">
        <v>2010</v>
      </c>
      <c r="C8" s="126">
        <v>258.08733764999999</v>
      </c>
      <c r="D8" s="127">
        <f t="shared" si="2"/>
        <v>138.09585191824067</v>
      </c>
      <c r="E8" s="127">
        <f t="shared" si="0"/>
        <v>143.91433729800264</v>
      </c>
      <c r="F8" s="127">
        <f t="shared" si="1"/>
        <v>137.04067756426255</v>
      </c>
      <c r="G8" s="123">
        <f t="shared" si="3"/>
        <v>143.52298518543233</v>
      </c>
    </row>
    <row r="9" spans="2:12" x14ac:dyDescent="0.25">
      <c r="B9" s="122">
        <v>2011</v>
      </c>
      <c r="C9" s="126">
        <v>294.04287494300002</v>
      </c>
      <c r="D9" s="127">
        <f t="shared" si="2"/>
        <v>157.33472895446519</v>
      </c>
      <c r="E9" s="127">
        <f t="shared" si="0"/>
        <v>163.96381887595214</v>
      </c>
      <c r="F9" s="127">
        <f t="shared" si="1"/>
        <v>156.13255257713897</v>
      </c>
      <c r="G9" s="123">
        <f t="shared" si="3"/>
        <v>163.51794539241365</v>
      </c>
    </row>
    <row r="10" spans="2:12" x14ac:dyDescent="0.25">
      <c r="B10" s="122">
        <v>2012</v>
      </c>
      <c r="C10" s="126">
        <v>327.77498144899999</v>
      </c>
      <c r="D10" s="127">
        <f t="shared" si="2"/>
        <v>175.38390574616082</v>
      </c>
      <c r="E10" s="127">
        <f t="shared" si="0"/>
        <v>182.77347376905661</v>
      </c>
      <c r="F10" s="127">
        <f t="shared" si="1"/>
        <v>174.04381770677909</v>
      </c>
      <c r="G10" s="123">
        <f t="shared" si="3"/>
        <v>182.27645042569637</v>
      </c>
    </row>
    <row r="11" spans="2:12" ht="15.75" thickBot="1" x14ac:dyDescent="0.3">
      <c r="B11" s="124">
        <v>2013</v>
      </c>
      <c r="C11" s="128">
        <v>351.99928098300001</v>
      </c>
      <c r="D11" s="136">
        <f t="shared" si="2"/>
        <v>188.34570120552198</v>
      </c>
      <c r="E11" s="136">
        <f t="shared" si="0"/>
        <v>196.28139727157148</v>
      </c>
      <c r="F11" s="136">
        <f t="shared" si="1"/>
        <v>186.90657359355174</v>
      </c>
      <c r="G11" s="135">
        <f t="shared" si="3"/>
        <v>195.74764128226087</v>
      </c>
      <c r="H11" s="133">
        <f>(C11/C10)-1</f>
        <v>7.3905273144738715E-2</v>
      </c>
      <c r="I11" s="133"/>
      <c r="J11" s="133"/>
    </row>
    <row r="12" spans="2:12" x14ac:dyDescent="0.25">
      <c r="E12" s="132"/>
      <c r="H12" s="111">
        <f>N26*100</f>
        <v>3.9299755871051056</v>
      </c>
    </row>
    <row r="13" spans="2:12" x14ac:dyDescent="0.25">
      <c r="B13" s="137"/>
      <c r="D13" s="114"/>
      <c r="E13" s="121"/>
      <c r="G13" s="121"/>
    </row>
    <row r="14" spans="2:12" x14ac:dyDescent="0.25">
      <c r="C14" s="121"/>
      <c r="D14" s="121"/>
      <c r="E14" s="121"/>
      <c r="G14" s="121"/>
    </row>
    <row r="15" spans="2:12" x14ac:dyDescent="0.25">
      <c r="C15" s="121"/>
      <c r="D15" s="121"/>
    </row>
    <row r="16" spans="2:12" x14ac:dyDescent="0.25">
      <c r="D16" s="133"/>
    </row>
    <row r="17" spans="2:14" x14ac:dyDescent="0.25">
      <c r="C17" s="121"/>
      <c r="D17" s="121"/>
      <c r="G17" s="64" t="s">
        <v>31</v>
      </c>
    </row>
    <row r="18" spans="2:14" x14ac:dyDescent="0.25">
      <c r="C18" s="121"/>
      <c r="D18" s="121"/>
      <c r="G18" s="64" t="s">
        <v>33</v>
      </c>
    </row>
    <row r="19" spans="2:14" x14ac:dyDescent="0.25">
      <c r="C19" s="121"/>
      <c r="D19" s="121"/>
      <c r="G19" s="107" t="s">
        <v>42</v>
      </c>
    </row>
    <row r="20" spans="2:14" x14ac:dyDescent="0.25">
      <c r="D20" s="121"/>
      <c r="G20" s="28"/>
    </row>
    <row r="22" spans="2:14" x14ac:dyDescent="0.25">
      <c r="B22"/>
    </row>
    <row r="23" spans="2:14" x14ac:dyDescent="0.25">
      <c r="B23"/>
    </row>
    <row r="24" spans="2:14" x14ac:dyDescent="0.25">
      <c r="B24"/>
    </row>
    <row r="25" spans="2:14" x14ac:dyDescent="0.25">
      <c r="B25"/>
      <c r="N25">
        <f>H4/L4</f>
        <v>1.0392997558710511</v>
      </c>
    </row>
    <row r="26" spans="2:14" x14ac:dyDescent="0.25">
      <c r="B26"/>
      <c r="N26">
        <f>N25-1</f>
        <v>3.9299755871051056E-2</v>
      </c>
    </row>
    <row r="27" spans="2:14" x14ac:dyDescent="0.25">
      <c r="B27"/>
    </row>
    <row r="28" spans="2:14" x14ac:dyDescent="0.25">
      <c r="B28"/>
    </row>
    <row r="29" spans="2:14" x14ac:dyDescent="0.25">
      <c r="B29"/>
    </row>
    <row r="30" spans="2:14" x14ac:dyDescent="0.25">
      <c r="B30"/>
    </row>
    <row r="31" spans="2:14" x14ac:dyDescent="0.25">
      <c r="B31"/>
    </row>
    <row r="32" spans="2:14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3" x14ac:dyDescent="0.25">
      <c r="B97"/>
    </row>
    <row r="98" spans="2:3" x14ac:dyDescent="0.25">
      <c r="B98"/>
    </row>
    <row r="99" spans="2:3" x14ac:dyDescent="0.25">
      <c r="B99"/>
    </row>
    <row r="100" spans="2:3" x14ac:dyDescent="0.25">
      <c r="B100"/>
    </row>
    <row r="101" spans="2:3" x14ac:dyDescent="0.25">
      <c r="C101" s="121"/>
    </row>
    <row r="102" spans="2:3" x14ac:dyDescent="0.25">
      <c r="C102" s="121"/>
    </row>
    <row r="103" spans="2:3" x14ac:dyDescent="0.25">
      <c r="C103" s="121"/>
    </row>
    <row r="104" spans="2:3" x14ac:dyDescent="0.25">
      <c r="C104" s="121"/>
    </row>
    <row r="105" spans="2:3" x14ac:dyDescent="0.25">
      <c r="C105" s="121"/>
    </row>
    <row r="106" spans="2:3" x14ac:dyDescent="0.25">
      <c r="C106" s="121"/>
    </row>
    <row r="107" spans="2:3" x14ac:dyDescent="0.25">
      <c r="C107" s="121"/>
    </row>
    <row r="108" spans="2:3" x14ac:dyDescent="0.25">
      <c r="C108" s="121"/>
    </row>
    <row r="109" spans="2:3" x14ac:dyDescent="0.25">
      <c r="C109" s="121"/>
    </row>
    <row r="110" spans="2:3" x14ac:dyDescent="0.25">
      <c r="C110" s="121"/>
    </row>
    <row r="111" spans="2:3" x14ac:dyDescent="0.25">
      <c r="C111" s="121"/>
    </row>
    <row r="112" spans="2:3" x14ac:dyDescent="0.25">
      <c r="C112" s="121"/>
    </row>
    <row r="113" spans="3:3" x14ac:dyDescent="0.25">
      <c r="C113" s="121"/>
    </row>
    <row r="114" spans="3:3" x14ac:dyDescent="0.25">
      <c r="C114" s="121"/>
    </row>
    <row r="115" spans="3:3" x14ac:dyDescent="0.25">
      <c r="C115" s="121"/>
    </row>
    <row r="116" spans="3:3" x14ac:dyDescent="0.25">
      <c r="C116" s="121"/>
    </row>
    <row r="117" spans="3:3" x14ac:dyDescent="0.25">
      <c r="C117" s="121"/>
    </row>
    <row r="118" spans="3:3" x14ac:dyDescent="0.25">
      <c r="C118" s="121"/>
    </row>
    <row r="119" spans="3:3" x14ac:dyDescent="0.25">
      <c r="C119" s="121"/>
    </row>
    <row r="120" spans="3:3" x14ac:dyDescent="0.25">
      <c r="C120" s="121"/>
    </row>
    <row r="121" spans="3:3" x14ac:dyDescent="0.25">
      <c r="C121" s="121"/>
    </row>
    <row r="122" spans="3:3" x14ac:dyDescent="0.25">
      <c r="C122" s="121"/>
    </row>
    <row r="123" spans="3:3" x14ac:dyDescent="0.25">
      <c r="C123" s="121"/>
    </row>
    <row r="124" spans="3:3" x14ac:dyDescent="0.25">
      <c r="C124" s="121"/>
    </row>
    <row r="125" spans="3:3" x14ac:dyDescent="0.25">
      <c r="C125" s="121"/>
    </row>
    <row r="126" spans="3:3" x14ac:dyDescent="0.25">
      <c r="C126" s="121"/>
    </row>
    <row r="127" spans="3:3" x14ac:dyDescent="0.25">
      <c r="C127" s="121"/>
    </row>
    <row r="128" spans="3:3" x14ac:dyDescent="0.25">
      <c r="C128" s="121"/>
    </row>
    <row r="129" spans="3:3" x14ac:dyDescent="0.25">
      <c r="C129" s="121"/>
    </row>
    <row r="130" spans="3:3" x14ac:dyDescent="0.25">
      <c r="C130" s="121"/>
    </row>
    <row r="131" spans="3:3" x14ac:dyDescent="0.25">
      <c r="C131" s="121"/>
    </row>
    <row r="132" spans="3:3" x14ac:dyDescent="0.25">
      <c r="C132" s="121"/>
    </row>
    <row r="133" spans="3:3" x14ac:dyDescent="0.25">
      <c r="C133" s="121"/>
    </row>
    <row r="134" spans="3:3" x14ac:dyDescent="0.25">
      <c r="C134" s="121"/>
    </row>
    <row r="135" spans="3:3" x14ac:dyDescent="0.25">
      <c r="C135" s="121"/>
    </row>
    <row r="136" spans="3:3" x14ac:dyDescent="0.25">
      <c r="C136" s="121"/>
    </row>
    <row r="137" spans="3:3" x14ac:dyDescent="0.25">
      <c r="C137" s="121"/>
    </row>
    <row r="138" spans="3:3" x14ac:dyDescent="0.25">
      <c r="C138" s="121"/>
    </row>
    <row r="139" spans="3:3" x14ac:dyDescent="0.25">
      <c r="C139" s="121"/>
    </row>
    <row r="140" spans="3:3" x14ac:dyDescent="0.25">
      <c r="C140" s="121"/>
    </row>
    <row r="141" spans="3:3" x14ac:dyDescent="0.25">
      <c r="C141" s="121"/>
    </row>
    <row r="142" spans="3:3" x14ac:dyDescent="0.25">
      <c r="C142" s="121"/>
    </row>
    <row r="143" spans="3:3" x14ac:dyDescent="0.25">
      <c r="C143" s="121"/>
    </row>
    <row r="144" spans="3:3" x14ac:dyDescent="0.25">
      <c r="C144" s="121"/>
    </row>
    <row r="145" spans="3:3" x14ac:dyDescent="0.25">
      <c r="C145" s="121"/>
    </row>
    <row r="146" spans="3:3" x14ac:dyDescent="0.25">
      <c r="C146" s="121"/>
    </row>
    <row r="147" spans="3:3" x14ac:dyDescent="0.25">
      <c r="C147" s="121"/>
    </row>
    <row r="148" spans="3:3" x14ac:dyDescent="0.25">
      <c r="C148" s="121"/>
    </row>
    <row r="149" spans="3:3" x14ac:dyDescent="0.25">
      <c r="C149" s="121"/>
    </row>
    <row r="150" spans="3:3" x14ac:dyDescent="0.25">
      <c r="C150" s="121"/>
    </row>
    <row r="151" spans="3:3" x14ac:dyDescent="0.25">
      <c r="C151" s="121"/>
    </row>
    <row r="152" spans="3:3" x14ac:dyDescent="0.25">
      <c r="C152" s="121"/>
    </row>
  </sheetData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0"/>
  <sheetViews>
    <sheetView showGridLines="0" topLeftCell="I10" workbookViewId="0">
      <selection activeCell="E16" sqref="E16"/>
    </sheetView>
  </sheetViews>
  <sheetFormatPr baseColWidth="10" defaultRowHeight="15" x14ac:dyDescent="0.25"/>
  <cols>
    <col min="1" max="1" width="5.5703125" customWidth="1"/>
    <col min="2" max="3" width="11.42578125" style="3"/>
    <col min="4" max="4" width="16.28515625" style="3" bestFit="1" customWidth="1"/>
    <col min="5" max="5" width="15" style="3" bestFit="1" customWidth="1"/>
  </cols>
  <sheetData>
    <row r="1" spans="2:8" ht="15.75" thickBot="1" x14ac:dyDescent="0.3"/>
    <row r="2" spans="2:8" ht="60" x14ac:dyDescent="0.25">
      <c r="B2" s="27" t="s">
        <v>3</v>
      </c>
      <c r="C2" s="30" t="s">
        <v>12</v>
      </c>
      <c r="D2" s="30" t="s">
        <v>14</v>
      </c>
      <c r="E2" s="30" t="s">
        <v>28</v>
      </c>
      <c r="F2" s="31" t="s">
        <v>16</v>
      </c>
      <c r="G2" s="31" t="s">
        <v>17</v>
      </c>
      <c r="H2" s="32" t="s">
        <v>11</v>
      </c>
    </row>
    <row r="3" spans="2:8" x14ac:dyDescent="0.25">
      <c r="B3" s="4">
        <v>2007</v>
      </c>
      <c r="C3" s="5">
        <v>1</v>
      </c>
      <c r="D3" s="6">
        <v>79290834761</v>
      </c>
      <c r="E3" s="25">
        <v>79.290834760999999</v>
      </c>
      <c r="F3" s="23">
        <f>148725883903/1000000000</f>
        <v>148.72588390300001</v>
      </c>
      <c r="G3" s="34">
        <f>+E3/F3</f>
        <v>0.53313406301699306</v>
      </c>
      <c r="H3" s="11"/>
    </row>
    <row r="4" spans="2:8" x14ac:dyDescent="0.25">
      <c r="B4" s="4">
        <v>2008</v>
      </c>
      <c r="C4" s="5">
        <v>1</v>
      </c>
      <c r="D4" s="6">
        <v>82161152272</v>
      </c>
      <c r="E4" s="25">
        <v>82.161152271999995</v>
      </c>
      <c r="F4" s="23">
        <f>159980785142/1000000000</f>
        <v>159.980785142</v>
      </c>
      <c r="G4" s="34">
        <f t="shared" ref="G4:G8" si="0">+E4/F4</f>
        <v>0.51356887765660864</v>
      </c>
      <c r="H4" s="90">
        <f t="shared" ref="H4:H9" si="1">+(E4/E3)-1</f>
        <v>3.6199864961086181E-2</v>
      </c>
    </row>
    <row r="5" spans="2:8" x14ac:dyDescent="0.25">
      <c r="B5" s="4">
        <v>2009</v>
      </c>
      <c r="C5" s="5">
        <v>1</v>
      </c>
      <c r="D5" s="6">
        <v>95825869779</v>
      </c>
      <c r="E5" s="25">
        <v>95.825869779000001</v>
      </c>
      <c r="F5" s="23">
        <f>198078594887/1000000000</f>
        <v>198.07859488700001</v>
      </c>
      <c r="G5" s="34">
        <f t="shared" si="0"/>
        <v>0.48377700696870757</v>
      </c>
      <c r="H5" s="33">
        <f t="shared" si="1"/>
        <v>0.16631604023470903</v>
      </c>
    </row>
    <row r="6" spans="2:8" x14ac:dyDescent="0.25">
      <c r="B6" s="4">
        <v>2010</v>
      </c>
      <c r="C6" s="5">
        <v>1</v>
      </c>
      <c r="D6" s="6">
        <v>125405116168</v>
      </c>
      <c r="E6" s="25">
        <v>125.40511616800001</v>
      </c>
      <c r="F6" s="23">
        <f>258087337650/1000000000</f>
        <v>258.08733764999999</v>
      </c>
      <c r="G6" s="34">
        <f t="shared" si="0"/>
        <v>0.48590185520091522</v>
      </c>
      <c r="H6" s="33">
        <f t="shared" si="1"/>
        <v>0.30867704574158972</v>
      </c>
    </row>
    <row r="7" spans="2:8" x14ac:dyDescent="0.25">
      <c r="B7" s="4">
        <v>2011</v>
      </c>
      <c r="C7" s="5">
        <v>1</v>
      </c>
      <c r="D7" s="6">
        <v>148687158453</v>
      </c>
      <c r="E7" s="25">
        <v>148.687158453</v>
      </c>
      <c r="F7" s="23">
        <f>294042874943/1000000000</f>
        <v>294.04287494300002</v>
      </c>
      <c r="G7" s="34">
        <f t="shared" si="0"/>
        <v>0.50566489149523819</v>
      </c>
      <c r="H7" s="33">
        <f t="shared" si="1"/>
        <v>0.18565464469416071</v>
      </c>
    </row>
    <row r="8" spans="2:8" x14ac:dyDescent="0.25">
      <c r="B8" s="4">
        <v>2012</v>
      </c>
      <c r="C8" s="5">
        <v>1</v>
      </c>
      <c r="D8" s="6">
        <v>163578316050</v>
      </c>
      <c r="E8" s="25">
        <v>163.57831605000001</v>
      </c>
      <c r="F8" s="23">
        <f>327774981449/1000000000</f>
        <v>327.77498144899999</v>
      </c>
      <c r="G8" s="34">
        <f t="shared" si="0"/>
        <v>0.49905674718328652</v>
      </c>
      <c r="H8" s="33">
        <f t="shared" si="1"/>
        <v>0.10015093268264397</v>
      </c>
    </row>
    <row r="9" spans="2:8" ht="15.75" thickBot="1" x14ac:dyDescent="0.3">
      <c r="B9" s="7">
        <v>2013</v>
      </c>
      <c r="C9" s="8">
        <v>1</v>
      </c>
      <c r="D9" s="9">
        <v>181785473153</v>
      </c>
      <c r="E9" s="26">
        <v>181.785473153</v>
      </c>
      <c r="F9" s="24">
        <f>181785473153/1000000000</f>
        <v>181.785473153</v>
      </c>
      <c r="G9" s="35"/>
      <c r="H9" s="44">
        <f t="shared" si="1"/>
        <v>0.11130544403840603</v>
      </c>
    </row>
    <row r="10" spans="2:8" x14ac:dyDescent="0.25">
      <c r="B10" s="5"/>
      <c r="C10" s="5"/>
      <c r="D10" s="5"/>
      <c r="E10" s="5"/>
      <c r="F10" s="10"/>
      <c r="G10" s="10"/>
    </row>
    <row r="11" spans="2:8" x14ac:dyDescent="0.25">
      <c r="H11" t="s">
        <v>27</v>
      </c>
    </row>
    <row r="14" spans="2:8" ht="15.75" thickBot="1" x14ac:dyDescent="0.3">
      <c r="B14" s="29" t="s">
        <v>13</v>
      </c>
      <c r="C14" s="40">
        <v>1883.29</v>
      </c>
      <c r="D14"/>
      <c r="E14"/>
    </row>
    <row r="15" spans="2:8" ht="64.5" thickBot="1" x14ac:dyDescent="0.3">
      <c r="B15" s="45" t="s">
        <v>3</v>
      </c>
      <c r="C15" s="46" t="s">
        <v>12</v>
      </c>
      <c r="D15" s="46" t="s">
        <v>14</v>
      </c>
      <c r="E15" s="46" t="s">
        <v>15</v>
      </c>
      <c r="F15" s="51" t="s">
        <v>29</v>
      </c>
    </row>
    <row r="16" spans="2:8" x14ac:dyDescent="0.25">
      <c r="B16" s="4">
        <v>2007</v>
      </c>
      <c r="C16" s="5">
        <v>1</v>
      </c>
      <c r="D16" s="6">
        <v>79290834761</v>
      </c>
      <c r="E16" s="25">
        <v>79.290834760999999</v>
      </c>
      <c r="F16" s="49">
        <f t="shared" ref="F16:F22" si="2">D16/$C$14/1000000</f>
        <v>42.102296917097213</v>
      </c>
    </row>
    <row r="17" spans="2:17" x14ac:dyDescent="0.25">
      <c r="B17" s="4">
        <v>2008</v>
      </c>
      <c r="C17" s="5">
        <v>1</v>
      </c>
      <c r="D17" s="6">
        <v>82161152272</v>
      </c>
      <c r="E17" s="25">
        <v>82.161152271999995</v>
      </c>
      <c r="F17" s="49">
        <f t="shared" si="2"/>
        <v>43.626394380047685</v>
      </c>
      <c r="G17" s="95">
        <f t="shared" ref="G17:G22" si="3">+(F17/F16)-1</f>
        <v>3.6199864961086181E-2</v>
      </c>
      <c r="J17" s="64" t="s">
        <v>33</v>
      </c>
    </row>
    <row r="18" spans="2:17" ht="25.5" customHeight="1" x14ac:dyDescent="0.25">
      <c r="B18" s="4">
        <v>2009</v>
      </c>
      <c r="C18" s="5">
        <v>1</v>
      </c>
      <c r="D18" s="6">
        <v>95825869779</v>
      </c>
      <c r="E18" s="25">
        <v>95.825869779000001</v>
      </c>
      <c r="F18" s="49">
        <f t="shared" si="2"/>
        <v>50.882163543054979</v>
      </c>
      <c r="G18" s="95">
        <f t="shared" si="3"/>
        <v>0.16631604023470903</v>
      </c>
      <c r="J18" s="106" t="s">
        <v>26</v>
      </c>
    </row>
    <row r="19" spans="2:17" x14ac:dyDescent="0.25">
      <c r="B19" s="4">
        <v>2010</v>
      </c>
      <c r="C19" s="5">
        <v>1</v>
      </c>
      <c r="D19" s="6">
        <v>125405116168</v>
      </c>
      <c r="E19" s="25">
        <v>125.40511616800001</v>
      </c>
      <c r="F19" s="49">
        <f t="shared" si="2"/>
        <v>66.588319466465606</v>
      </c>
      <c r="G19" s="95">
        <f t="shared" si="3"/>
        <v>0.30867704574158972</v>
      </c>
      <c r="I19" s="182" t="s">
        <v>3</v>
      </c>
      <c r="J19" s="183"/>
      <c r="K19" s="73">
        <v>2007</v>
      </c>
      <c r="L19" s="73">
        <v>2008</v>
      </c>
      <c r="M19" s="73">
        <v>2009</v>
      </c>
      <c r="N19" s="73">
        <v>2010</v>
      </c>
      <c r="O19" s="73">
        <v>2011</v>
      </c>
      <c r="P19" s="73">
        <v>2012</v>
      </c>
      <c r="Q19" s="73">
        <v>2013</v>
      </c>
    </row>
    <row r="20" spans="2:17" x14ac:dyDescent="0.25">
      <c r="B20" s="4">
        <v>2011</v>
      </c>
      <c r="C20" s="5">
        <v>1</v>
      </c>
      <c r="D20" s="6">
        <v>148687158453</v>
      </c>
      <c r="E20" s="25">
        <v>148.687158453</v>
      </c>
      <c r="F20" s="49">
        <f t="shared" si="2"/>
        <v>78.950750257793544</v>
      </c>
      <c r="G20" s="95">
        <f t="shared" si="3"/>
        <v>0.18565464469416071</v>
      </c>
      <c r="I20" s="184" t="s">
        <v>17</v>
      </c>
      <c r="J20" s="184"/>
      <c r="K20" s="77">
        <v>0.53313406301699306</v>
      </c>
      <c r="L20" s="77">
        <v>0.51356887765660864</v>
      </c>
      <c r="M20" s="77">
        <v>0.48377700696870757</v>
      </c>
      <c r="N20" s="77">
        <v>0.48590185520091522</v>
      </c>
      <c r="O20" s="77">
        <v>0.50566489149523819</v>
      </c>
      <c r="P20" s="77">
        <v>0.49905674718328652</v>
      </c>
      <c r="Q20" s="78"/>
    </row>
    <row r="21" spans="2:17" x14ac:dyDescent="0.25">
      <c r="B21" s="4">
        <v>2012</v>
      </c>
      <c r="C21" s="5">
        <v>1</v>
      </c>
      <c r="D21" s="6">
        <v>163578316050</v>
      </c>
      <c r="E21" s="25">
        <v>163.57831605000001</v>
      </c>
      <c r="F21" s="49">
        <f t="shared" si="2"/>
        <v>86.857741532106061</v>
      </c>
      <c r="G21" s="95">
        <f t="shared" si="3"/>
        <v>0.10015093268264397</v>
      </c>
      <c r="I21" s="185" t="s">
        <v>11</v>
      </c>
      <c r="J21" s="185"/>
      <c r="K21" s="78"/>
      <c r="L21" s="77">
        <v>3.6199864961086181E-2</v>
      </c>
      <c r="M21" s="77">
        <v>0.16631604023470903</v>
      </c>
      <c r="N21" s="77">
        <v>0.30867704574158972</v>
      </c>
      <c r="O21" s="77">
        <v>0.18565464469416071</v>
      </c>
      <c r="P21" s="77">
        <v>0.10015093268264397</v>
      </c>
      <c r="Q21" s="77">
        <v>0.11130544403840603</v>
      </c>
    </row>
    <row r="22" spans="2:17" ht="15.75" thickBot="1" x14ac:dyDescent="0.3">
      <c r="B22" s="7">
        <v>2013</v>
      </c>
      <c r="C22" s="8">
        <v>1</v>
      </c>
      <c r="D22" s="9">
        <v>181785473153</v>
      </c>
      <c r="E22" s="26">
        <v>181.785473153</v>
      </c>
      <c r="F22" s="50">
        <f t="shared" si="2"/>
        <v>96.525481021510231</v>
      </c>
      <c r="G22" s="94">
        <f t="shared" si="3"/>
        <v>0.11130544403840603</v>
      </c>
      <c r="I22" s="42"/>
    </row>
    <row r="23" spans="2:17" x14ac:dyDescent="0.25">
      <c r="G23" s="42"/>
      <c r="I23" s="42"/>
    </row>
    <row r="24" spans="2:17" x14ac:dyDescent="0.25">
      <c r="I24" s="42"/>
    </row>
    <row r="29" spans="2:17" x14ac:dyDescent="0.25">
      <c r="C29" s="1"/>
      <c r="D29" s="1"/>
      <c r="E29" s="1"/>
      <c r="F29" s="1"/>
    </row>
    <row r="30" spans="2:17" x14ac:dyDescent="0.25">
      <c r="C30"/>
      <c r="D30"/>
      <c r="E30"/>
    </row>
    <row r="31" spans="2:17" x14ac:dyDescent="0.25">
      <c r="C31"/>
      <c r="D31"/>
      <c r="E31"/>
    </row>
    <row r="32" spans="2:17" x14ac:dyDescent="0.25">
      <c r="C32" s="28"/>
      <c r="D32"/>
      <c r="E32"/>
    </row>
    <row r="33" spans="3:5" x14ac:dyDescent="0.25">
      <c r="C33"/>
      <c r="D33"/>
      <c r="E33"/>
    </row>
    <row r="34" spans="3:5" x14ac:dyDescent="0.25">
      <c r="C34"/>
      <c r="D34"/>
      <c r="E34"/>
    </row>
    <row r="35" spans="3:5" x14ac:dyDescent="0.25">
      <c r="C35" s="28"/>
      <c r="D35"/>
      <c r="E35"/>
    </row>
    <row r="36" spans="3:5" x14ac:dyDescent="0.25">
      <c r="C36"/>
      <c r="D36"/>
      <c r="E36"/>
    </row>
    <row r="37" spans="3:5" x14ac:dyDescent="0.25">
      <c r="C37"/>
      <c r="D37"/>
      <c r="E37"/>
    </row>
    <row r="38" spans="3:5" x14ac:dyDescent="0.25">
      <c r="C38" s="28"/>
      <c r="D38"/>
      <c r="E38"/>
    </row>
    <row r="39" spans="3:5" x14ac:dyDescent="0.25">
      <c r="C39"/>
      <c r="D39"/>
      <c r="E39"/>
    </row>
    <row r="40" spans="3:5" x14ac:dyDescent="0.25">
      <c r="C40"/>
      <c r="D40"/>
      <c r="E40"/>
    </row>
    <row r="41" spans="3:5" x14ac:dyDescent="0.25">
      <c r="C41" s="28"/>
      <c r="D41"/>
      <c r="E41"/>
    </row>
    <row r="42" spans="3:5" x14ac:dyDescent="0.25">
      <c r="C42"/>
      <c r="D42"/>
      <c r="E42"/>
    </row>
    <row r="43" spans="3:5" x14ac:dyDescent="0.25">
      <c r="C43"/>
      <c r="D43"/>
      <c r="E43"/>
    </row>
    <row r="44" spans="3:5" x14ac:dyDescent="0.25">
      <c r="C44" s="28"/>
      <c r="D44"/>
      <c r="E44"/>
    </row>
    <row r="45" spans="3:5" x14ac:dyDescent="0.25">
      <c r="C45"/>
      <c r="D45"/>
      <c r="E45"/>
    </row>
    <row r="46" spans="3:5" x14ac:dyDescent="0.25">
      <c r="C46"/>
      <c r="D46"/>
      <c r="E46"/>
    </row>
    <row r="47" spans="3:5" x14ac:dyDescent="0.25">
      <c r="C47" s="28"/>
      <c r="D47"/>
      <c r="E47"/>
    </row>
    <row r="48" spans="3:5" x14ac:dyDescent="0.25">
      <c r="C48"/>
      <c r="D48"/>
      <c r="E48"/>
    </row>
    <row r="49" spans="3:5" x14ac:dyDescent="0.25">
      <c r="C49" s="28"/>
      <c r="D49"/>
      <c r="E49"/>
    </row>
    <row r="50" spans="3:5" x14ac:dyDescent="0.25">
      <c r="C50" s="28"/>
      <c r="D50"/>
      <c r="E50"/>
    </row>
  </sheetData>
  <mergeCells count="3">
    <mergeCell ref="I20:J20"/>
    <mergeCell ref="I21:J21"/>
    <mergeCell ref="I19:J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showGridLines="0" topLeftCell="D4" zoomScale="85" zoomScaleNormal="85" workbookViewId="0">
      <selection activeCell="C3" sqref="C3:C9"/>
    </sheetView>
  </sheetViews>
  <sheetFormatPr baseColWidth="10" defaultRowHeight="15" x14ac:dyDescent="0.25"/>
  <cols>
    <col min="2" max="2" width="20.28515625" bestFit="1" customWidth="1"/>
    <col min="3" max="3" width="14.85546875" bestFit="1" customWidth="1"/>
  </cols>
  <sheetData>
    <row r="1" spans="2:3" ht="15.75" thickBot="1" x14ac:dyDescent="0.3"/>
    <row r="2" spans="2:3" ht="15.75" thickBot="1" x14ac:dyDescent="0.3">
      <c r="B2" s="54" t="s">
        <v>3</v>
      </c>
      <c r="C2" s="14" t="s">
        <v>49</v>
      </c>
    </row>
    <row r="3" spans="2:3" x14ac:dyDescent="0.25">
      <c r="B3" s="4">
        <v>2007</v>
      </c>
      <c r="C3" s="52">
        <v>189</v>
      </c>
    </row>
    <row r="4" spans="2:3" x14ac:dyDescent="0.25">
      <c r="B4" s="4">
        <v>2008</v>
      </c>
      <c r="C4" s="52">
        <v>213</v>
      </c>
    </row>
    <row r="5" spans="2:3" x14ac:dyDescent="0.25">
      <c r="B5" s="4">
        <v>2009</v>
      </c>
      <c r="C5" s="52">
        <v>214</v>
      </c>
    </row>
    <row r="6" spans="2:3" x14ac:dyDescent="0.25">
      <c r="B6" s="4">
        <v>2010</v>
      </c>
      <c r="C6" s="52">
        <v>206</v>
      </c>
    </row>
    <row r="7" spans="2:3" x14ac:dyDescent="0.25">
      <c r="B7" s="4">
        <v>2011</v>
      </c>
      <c r="C7" s="52">
        <v>206</v>
      </c>
    </row>
    <row r="8" spans="2:3" x14ac:dyDescent="0.25">
      <c r="B8" s="4">
        <v>2012</v>
      </c>
      <c r="C8" s="52">
        <v>213</v>
      </c>
    </row>
    <row r="9" spans="2:3" ht="15.75" thickBot="1" x14ac:dyDescent="0.3">
      <c r="B9" s="138">
        <v>2013</v>
      </c>
      <c r="C9" s="139">
        <v>243</v>
      </c>
    </row>
    <row r="18" spans="6:6" x14ac:dyDescent="0.25">
      <c r="F18" s="64" t="s">
        <v>31</v>
      </c>
    </row>
    <row r="19" spans="6:6" x14ac:dyDescent="0.25">
      <c r="F19" s="64" t="s">
        <v>33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showGridLines="0" topLeftCell="E1" workbookViewId="0">
      <selection activeCell="C3" sqref="C3:C9"/>
    </sheetView>
  </sheetViews>
  <sheetFormatPr baseColWidth="10" defaultRowHeight="15" x14ac:dyDescent="0.25"/>
  <cols>
    <col min="2" max="2" width="17.140625" bestFit="1" customWidth="1"/>
    <col min="3" max="3" width="20" bestFit="1" customWidth="1"/>
    <col min="4" max="4" width="15" style="3" bestFit="1" customWidth="1"/>
  </cols>
  <sheetData>
    <row r="1" spans="2:4" ht="15.75" thickBot="1" x14ac:dyDescent="0.3"/>
    <row r="2" spans="2:4" ht="15.75" thickBot="1" x14ac:dyDescent="0.3">
      <c r="B2" s="59" t="s">
        <v>3</v>
      </c>
      <c r="C2" s="60" t="s">
        <v>19</v>
      </c>
      <c r="D2" s="61" t="s">
        <v>18</v>
      </c>
    </row>
    <row r="3" spans="2:4" x14ac:dyDescent="0.25">
      <c r="B3" s="55">
        <v>2007</v>
      </c>
      <c r="C3" s="56">
        <v>10</v>
      </c>
      <c r="D3" s="52">
        <v>10</v>
      </c>
    </row>
    <row r="4" spans="2:4" x14ac:dyDescent="0.25">
      <c r="B4" s="55">
        <v>2008</v>
      </c>
      <c r="C4" s="56">
        <v>13</v>
      </c>
      <c r="D4" s="52">
        <v>13</v>
      </c>
    </row>
    <row r="5" spans="2:4" x14ac:dyDescent="0.25">
      <c r="B5" s="55">
        <v>2009</v>
      </c>
      <c r="C5" s="56">
        <v>12</v>
      </c>
      <c r="D5" s="52">
        <v>12</v>
      </c>
    </row>
    <row r="6" spans="2:4" x14ac:dyDescent="0.25">
      <c r="B6" s="55">
        <v>2010</v>
      </c>
      <c r="C6" s="56">
        <v>10</v>
      </c>
      <c r="D6" s="52">
        <v>10</v>
      </c>
    </row>
    <row r="7" spans="2:4" x14ac:dyDescent="0.25">
      <c r="B7" s="55">
        <v>2011</v>
      </c>
      <c r="C7" s="56">
        <v>18</v>
      </c>
      <c r="D7" s="52">
        <v>18</v>
      </c>
    </row>
    <row r="8" spans="2:4" x14ac:dyDescent="0.25">
      <c r="B8" s="55">
        <v>2012</v>
      </c>
      <c r="C8" s="56">
        <v>23</v>
      </c>
      <c r="D8" s="91">
        <v>23</v>
      </c>
    </row>
    <row r="9" spans="2:4" ht="15.75" thickBot="1" x14ac:dyDescent="0.3">
      <c r="B9" s="57">
        <v>2013</v>
      </c>
      <c r="C9" s="58">
        <v>17</v>
      </c>
      <c r="D9" s="53">
        <v>9</v>
      </c>
    </row>
    <row r="19" spans="6:6" x14ac:dyDescent="0.25">
      <c r="F19" s="64" t="s">
        <v>31</v>
      </c>
    </row>
    <row r="20" spans="6:6" x14ac:dyDescent="0.25">
      <c r="F20" s="64" t="s">
        <v>33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2"/>
  <sheetViews>
    <sheetView showGridLines="0" topLeftCell="K7" workbookViewId="0">
      <selection activeCell="C15" sqref="C15"/>
    </sheetView>
  </sheetViews>
  <sheetFormatPr baseColWidth="10" defaultRowHeight="15" x14ac:dyDescent="0.25"/>
  <cols>
    <col min="2" max="2" width="17.42578125" customWidth="1"/>
    <col min="3" max="4" width="13.42578125" customWidth="1"/>
    <col min="5" max="5" width="15.140625" customWidth="1"/>
    <col min="11" max="14" width="12.85546875" customWidth="1"/>
  </cols>
  <sheetData>
    <row r="1" spans="2:17" ht="15.75" thickBot="1" x14ac:dyDescent="0.3"/>
    <row r="2" spans="2:17" ht="30.75" thickBot="1" x14ac:dyDescent="0.3">
      <c r="B2" s="59" t="s">
        <v>3</v>
      </c>
      <c r="C2" s="140" t="s">
        <v>50</v>
      </c>
      <c r="D2" s="141" t="s">
        <v>51</v>
      </c>
      <c r="E2" s="142" t="s">
        <v>52</v>
      </c>
    </row>
    <row r="3" spans="2:17" x14ac:dyDescent="0.25">
      <c r="B3" s="143">
        <v>2007</v>
      </c>
      <c r="C3" s="143">
        <v>10</v>
      </c>
      <c r="D3" s="52">
        <v>189</v>
      </c>
      <c r="E3" s="146">
        <f>(C3/D3)*100</f>
        <v>5.2910052910052912</v>
      </c>
    </row>
    <row r="4" spans="2:17" x14ac:dyDescent="0.25">
      <c r="B4" s="144">
        <v>2008</v>
      </c>
      <c r="C4" s="144">
        <v>13</v>
      </c>
      <c r="D4" s="52">
        <v>213</v>
      </c>
      <c r="E4" s="147">
        <f t="shared" ref="E4:E9" si="0">(C4/D4)*100</f>
        <v>6.103286384976526</v>
      </c>
    </row>
    <row r="5" spans="2:17" x14ac:dyDescent="0.25">
      <c r="B5" s="144">
        <v>2009</v>
      </c>
      <c r="C5" s="144">
        <v>12</v>
      </c>
      <c r="D5" s="52">
        <v>214</v>
      </c>
      <c r="E5" s="147">
        <f t="shared" si="0"/>
        <v>5.6074766355140184</v>
      </c>
    </row>
    <row r="6" spans="2:17" ht="16.5" customHeight="1" x14ac:dyDescent="0.25">
      <c r="B6" s="144">
        <v>2010</v>
      </c>
      <c r="C6" s="144">
        <v>10</v>
      </c>
      <c r="D6" s="52">
        <v>206</v>
      </c>
      <c r="E6" s="147">
        <f t="shared" si="0"/>
        <v>4.8543689320388346</v>
      </c>
      <c r="F6" s="10"/>
      <c r="G6" s="10"/>
      <c r="K6" s="66"/>
      <c r="L6" s="10"/>
      <c r="M6" s="10"/>
      <c r="N6" s="10"/>
    </row>
    <row r="7" spans="2:17" x14ac:dyDescent="0.25">
      <c r="B7" s="144">
        <v>2011</v>
      </c>
      <c r="C7" s="144">
        <v>18</v>
      </c>
      <c r="D7" s="52">
        <v>206</v>
      </c>
      <c r="E7" s="147">
        <f t="shared" si="0"/>
        <v>8.7378640776699026</v>
      </c>
      <c r="F7" s="10"/>
      <c r="G7" s="10"/>
      <c r="K7" s="66"/>
      <c r="L7" s="10"/>
      <c r="M7" s="10"/>
      <c r="N7" s="10"/>
    </row>
    <row r="8" spans="2:17" x14ac:dyDescent="0.25">
      <c r="B8" s="144">
        <v>2012</v>
      </c>
      <c r="C8" s="144">
        <v>23</v>
      </c>
      <c r="D8" s="52">
        <v>213</v>
      </c>
      <c r="E8" s="147">
        <f t="shared" si="0"/>
        <v>10.7981220657277</v>
      </c>
      <c r="F8" s="10"/>
      <c r="G8" s="10"/>
      <c r="K8" s="66"/>
      <c r="L8" s="10"/>
      <c r="M8" s="10"/>
      <c r="N8" s="10"/>
    </row>
    <row r="9" spans="2:17" ht="15.75" thickBot="1" x14ac:dyDescent="0.3">
      <c r="B9" s="145">
        <v>2013</v>
      </c>
      <c r="C9" s="145">
        <v>17</v>
      </c>
      <c r="D9" s="139">
        <v>243</v>
      </c>
      <c r="E9" s="148">
        <f t="shared" si="0"/>
        <v>6.9958847736625511</v>
      </c>
      <c r="F9" s="10"/>
      <c r="G9" s="10"/>
      <c r="K9" s="66"/>
      <c r="L9" s="10"/>
      <c r="M9" s="10"/>
      <c r="N9" s="10"/>
    </row>
    <row r="10" spans="2:17" x14ac:dyDescent="0.25">
      <c r="F10" s="10"/>
      <c r="G10" s="10"/>
      <c r="K10" s="66"/>
      <c r="L10" s="10"/>
      <c r="M10" s="10"/>
      <c r="N10" s="10"/>
    </row>
    <row r="11" spans="2:17" x14ac:dyDescent="0.25">
      <c r="K11" s="66"/>
      <c r="L11" s="10"/>
      <c r="M11" s="10"/>
      <c r="N11" s="10"/>
    </row>
    <row r="12" spans="2:17" x14ac:dyDescent="0.25">
      <c r="K12" s="66"/>
      <c r="L12" s="10"/>
      <c r="M12" s="10"/>
      <c r="N12" s="10"/>
    </row>
    <row r="13" spans="2:17" x14ac:dyDescent="0.25">
      <c r="H13" s="10"/>
      <c r="K13" s="66"/>
      <c r="L13" s="10"/>
      <c r="M13" s="10"/>
      <c r="N13" s="10"/>
      <c r="O13" s="10"/>
      <c r="P13" s="10"/>
      <c r="Q13" s="10"/>
    </row>
    <row r="14" spans="2:17" x14ac:dyDescent="0.25">
      <c r="H14" s="88"/>
      <c r="K14" s="66"/>
      <c r="L14" s="10"/>
      <c r="M14" s="66"/>
      <c r="N14" s="66"/>
      <c r="O14" s="66"/>
      <c r="P14" s="66"/>
      <c r="Q14" s="66"/>
    </row>
    <row r="15" spans="2:17" x14ac:dyDescent="0.25">
      <c r="H15" s="10"/>
      <c r="K15" s="10"/>
      <c r="L15" s="67"/>
      <c r="M15" s="67"/>
      <c r="N15" s="67"/>
      <c r="O15" s="10"/>
      <c r="P15" s="10"/>
      <c r="Q15" s="10"/>
    </row>
    <row r="16" spans="2:17" x14ac:dyDescent="0.25">
      <c r="H16" s="10"/>
      <c r="K16" s="10"/>
      <c r="L16" s="68"/>
      <c r="M16" s="68"/>
      <c r="N16" s="68"/>
      <c r="O16" s="68"/>
      <c r="P16" s="68"/>
      <c r="Q16" s="68"/>
    </row>
    <row r="17" spans="8:17" x14ac:dyDescent="0.25">
      <c r="H17" s="10"/>
      <c r="K17" s="66"/>
      <c r="L17" s="5"/>
      <c r="M17" s="5"/>
      <c r="N17" s="5"/>
      <c r="O17" s="5"/>
      <c r="P17" s="5"/>
      <c r="Q17" s="5"/>
    </row>
    <row r="18" spans="8:17" x14ac:dyDescent="0.25">
      <c r="H18" s="10"/>
      <c r="K18" s="5"/>
      <c r="L18" s="5"/>
      <c r="M18" s="5"/>
      <c r="N18" s="5"/>
      <c r="O18" s="5"/>
      <c r="P18" s="5"/>
      <c r="Q18" s="5"/>
    </row>
    <row r="19" spans="8:17" x14ac:dyDescent="0.25">
      <c r="H19" s="10"/>
      <c r="K19" s="69"/>
      <c r="L19" s="69"/>
      <c r="M19" s="70"/>
      <c r="N19" s="70"/>
      <c r="O19" s="70"/>
      <c r="P19" s="70"/>
      <c r="Q19" s="70"/>
    </row>
    <row r="21" spans="8:17" x14ac:dyDescent="0.25">
      <c r="J21" s="64" t="s">
        <v>31</v>
      </c>
    </row>
    <row r="22" spans="8:17" x14ac:dyDescent="0.25">
      <c r="J22" s="64" t="s">
        <v>33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P23"/>
  <sheetViews>
    <sheetView showGridLines="0" topLeftCell="E1" workbookViewId="0">
      <selection activeCell="D16" sqref="D16"/>
    </sheetView>
  </sheetViews>
  <sheetFormatPr baseColWidth="10" defaultRowHeight="15" x14ac:dyDescent="0.25"/>
  <cols>
    <col min="2" max="2" width="17.140625" bestFit="1" customWidth="1"/>
    <col min="5" max="8" width="12.85546875" customWidth="1"/>
  </cols>
  <sheetData>
    <row r="4" spans="2:16" ht="30" x14ac:dyDescent="0.25">
      <c r="B4" s="149" t="s">
        <v>3</v>
      </c>
      <c r="C4" s="150" t="s">
        <v>53</v>
      </c>
      <c r="D4" s="150" t="s">
        <v>54</v>
      </c>
    </row>
    <row r="5" spans="2:16" x14ac:dyDescent="0.25">
      <c r="B5" s="151">
        <v>2007</v>
      </c>
      <c r="C5" s="110">
        <v>462</v>
      </c>
      <c r="D5" s="155">
        <v>462</v>
      </c>
    </row>
    <row r="6" spans="2:16" x14ac:dyDescent="0.25">
      <c r="B6" s="151">
        <v>2008</v>
      </c>
      <c r="C6" s="110">
        <v>536</v>
      </c>
      <c r="D6" s="155">
        <v>536</v>
      </c>
      <c r="E6" s="66"/>
      <c r="F6" s="10"/>
      <c r="G6" s="10"/>
      <c r="H6" s="10"/>
    </row>
    <row r="7" spans="2:16" x14ac:dyDescent="0.25">
      <c r="B7" s="151">
        <v>2009</v>
      </c>
      <c r="C7" s="110">
        <v>530</v>
      </c>
      <c r="D7" s="155">
        <v>530</v>
      </c>
      <c r="E7" s="66"/>
      <c r="F7" s="10"/>
      <c r="G7" s="10"/>
      <c r="H7" s="10"/>
    </row>
    <row r="8" spans="2:16" x14ac:dyDescent="0.25">
      <c r="B8" s="151">
        <v>2010</v>
      </c>
      <c r="C8" s="110">
        <v>588</v>
      </c>
      <c r="D8" s="155">
        <v>588</v>
      </c>
      <c r="E8" s="66"/>
      <c r="F8" s="10"/>
      <c r="G8" s="10"/>
      <c r="H8" s="10"/>
    </row>
    <row r="9" spans="2:16" x14ac:dyDescent="0.25">
      <c r="B9" s="151">
        <v>2011</v>
      </c>
      <c r="C9" s="110">
        <v>643</v>
      </c>
      <c r="D9" s="155">
        <v>675</v>
      </c>
      <c r="E9" s="66"/>
      <c r="F9" s="10"/>
      <c r="G9" s="10"/>
      <c r="H9" s="10"/>
    </row>
    <row r="10" spans="2:16" x14ac:dyDescent="0.25">
      <c r="B10" s="151">
        <v>2012</v>
      </c>
      <c r="C10" s="152">
        <v>704</v>
      </c>
      <c r="D10" s="155">
        <v>726</v>
      </c>
      <c r="E10" s="66"/>
      <c r="F10" s="10"/>
      <c r="G10" s="10"/>
      <c r="H10" s="10"/>
    </row>
    <row r="11" spans="2:16" x14ac:dyDescent="0.25">
      <c r="B11" s="151">
        <v>2013</v>
      </c>
      <c r="C11" s="154">
        <v>790</v>
      </c>
      <c r="D11" s="155">
        <v>790</v>
      </c>
      <c r="E11" s="66"/>
      <c r="F11" s="10"/>
      <c r="G11" s="10"/>
      <c r="H11" s="10"/>
      <c r="M11" s="89"/>
    </row>
    <row r="12" spans="2:16" x14ac:dyDescent="0.25">
      <c r="C12" s="153">
        <v>749</v>
      </c>
      <c r="E12" s="66"/>
      <c r="F12" s="10"/>
      <c r="G12" s="10"/>
      <c r="H12" s="10"/>
    </row>
    <row r="13" spans="2:16" x14ac:dyDescent="0.25">
      <c r="B13" s="10"/>
      <c r="D13" s="166"/>
      <c r="E13" s="66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2:16" x14ac:dyDescent="0.25">
      <c r="B14" s="66"/>
      <c r="C14" s="165"/>
      <c r="E14" s="66"/>
      <c r="F14" s="10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2:16" x14ac:dyDescent="0.25">
      <c r="B15" s="10"/>
      <c r="C15" s="165"/>
      <c r="E15" s="10"/>
      <c r="F15" s="67"/>
      <c r="G15" s="67"/>
      <c r="H15" s="67"/>
      <c r="I15" s="10"/>
      <c r="J15" s="10"/>
      <c r="K15" s="10"/>
      <c r="L15" s="10"/>
      <c r="M15" s="10"/>
      <c r="N15" s="10"/>
      <c r="O15" s="10"/>
      <c r="P15" s="10"/>
    </row>
    <row r="16" spans="2:16" x14ac:dyDescent="0.25">
      <c r="B16" s="10"/>
      <c r="C16" s="165"/>
      <c r="E16" s="10"/>
      <c r="F16" s="68"/>
      <c r="G16" s="68"/>
      <c r="H16" s="68"/>
      <c r="I16" s="68"/>
      <c r="J16" s="68"/>
      <c r="K16" s="68"/>
      <c r="L16" s="68"/>
      <c r="M16" s="10"/>
      <c r="N16" s="10"/>
      <c r="O16" s="10"/>
      <c r="P16" s="10"/>
    </row>
    <row r="17" spans="2:16" x14ac:dyDescent="0.25">
      <c r="B17" s="10"/>
      <c r="C17" s="165"/>
      <c r="E17" s="66"/>
      <c r="F17" s="5"/>
      <c r="G17" s="5"/>
      <c r="H17" s="5"/>
      <c r="I17" s="5"/>
      <c r="J17" s="5"/>
      <c r="K17" s="5"/>
      <c r="L17" s="5"/>
      <c r="M17" s="10"/>
      <c r="N17" s="10"/>
      <c r="O17" s="10"/>
      <c r="P17" s="10"/>
    </row>
    <row r="18" spans="2:16" x14ac:dyDescent="0.25">
      <c r="B18" s="10"/>
      <c r="C18" s="165"/>
      <c r="E18" s="5"/>
      <c r="F18" s="5"/>
      <c r="G18" s="5"/>
      <c r="H18" s="5"/>
      <c r="I18" s="5"/>
      <c r="J18" s="5"/>
      <c r="K18" s="5"/>
      <c r="L18" s="5"/>
      <c r="M18" s="10"/>
      <c r="N18" s="10"/>
      <c r="O18" s="10"/>
      <c r="P18" s="10"/>
    </row>
    <row r="19" spans="2:16" x14ac:dyDescent="0.25">
      <c r="B19" s="10"/>
      <c r="C19" s="165"/>
      <c r="E19" s="69"/>
      <c r="F19" s="69"/>
      <c r="G19" s="70"/>
      <c r="H19" s="70"/>
      <c r="I19" s="70"/>
      <c r="J19" s="70"/>
      <c r="K19" s="70"/>
      <c r="L19" s="70"/>
      <c r="M19" s="10"/>
      <c r="N19" s="10"/>
      <c r="O19" s="10"/>
      <c r="P19" s="10"/>
    </row>
    <row r="20" spans="2:16" x14ac:dyDescent="0.25">
      <c r="C20" s="165"/>
      <c r="F20" s="64" t="s">
        <v>31</v>
      </c>
    </row>
    <row r="21" spans="2:16" x14ac:dyDescent="0.25">
      <c r="F21" s="81" t="s">
        <v>34</v>
      </c>
    </row>
    <row r="22" spans="2:16" x14ac:dyDescent="0.25">
      <c r="F22" s="80"/>
    </row>
    <row r="23" spans="2:16" x14ac:dyDescent="0.25">
      <c r="F23" s="80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1. Colom. No total espectadores</vt:lpstr>
      <vt:lpstr>2. Índice de asistencia cine Co</vt:lpstr>
      <vt:lpstr>3. Colombia No espect 1er semes</vt:lpstr>
      <vt:lpstr>4.Taquilla mercado cinem Colom.</vt:lpstr>
      <vt:lpstr>5. Colombia taquilla 1er semest</vt:lpstr>
      <vt:lpstr>6. Estrenos cinem. en Colombia</vt:lpstr>
      <vt:lpstr>7. Estrenos pel. colombianas</vt:lpstr>
      <vt:lpstr>8. Part. peli nac total estreno</vt:lpstr>
      <vt:lpstr>9. Pant. de exhib en Colombia</vt:lpstr>
      <vt:lpstr>10. Asist cine princ ciudades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presupuestos</dc:creator>
  <cp:lastModifiedBy>Sergio Murillo</cp:lastModifiedBy>
  <dcterms:created xsi:type="dcterms:W3CDTF">2013-07-19T15:03:43Z</dcterms:created>
  <dcterms:modified xsi:type="dcterms:W3CDTF">2014-01-17T22:01:55Z</dcterms:modified>
</cp:coreProperties>
</file>