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19440" windowHeight="7695" tabRatio="929" firstSheet="2" activeTab="8"/>
  </bookViews>
  <sheets>
    <sheet name="Base" sheetId="1" r:id="rId1"/>
    <sheet name="No peli.distrib.año" sheetId="6" r:id="rId2"/>
    <sheet name="No peli.colom.distrib.año" sheetId="7" r:id="rId3"/>
    <sheet name="Particip 2013." sheetId="18" r:id="rId4"/>
    <sheet name="Taquilla estrenos col. " sheetId="16" r:id="rId5"/>
    <sheet name="Ciudades.estrenos.2013" sheetId="13" r:id="rId6"/>
    <sheet name="No.plazas.estrenos.col." sheetId="17" r:id="rId7"/>
    <sheet name="No.estrenos.región.2013" sheetId="14" r:id="rId8"/>
    <sheet name="No.estrenos.origen.disti." sheetId="19" r:id="rId9"/>
  </sheets>
  <definedNames>
    <definedName name="_xlnm._FilterDatabase" localSheetId="5" hidden="1">Ciudades.estrenos.2013!$A$5:$I$23</definedName>
    <definedName name="_xlnm._FilterDatabase" localSheetId="6" hidden="1">No.plazas.estrenos.col.!$A$5:$I$23</definedName>
  </definedNames>
  <calcPr calcId="145621"/>
</workbook>
</file>

<file path=xl/calcChain.xml><?xml version="1.0" encoding="utf-8"?>
<calcChain xmlns="http://schemas.openxmlformats.org/spreadsheetml/2006/main">
  <c r="E10" i="13" l="1"/>
  <c r="U18" i="19" l="1"/>
  <c r="U19" i="19"/>
  <c r="U20" i="19"/>
  <c r="U21" i="19"/>
  <c r="U22" i="19"/>
  <c r="D23" i="19"/>
  <c r="E23" i="19"/>
  <c r="F23" i="19"/>
  <c r="G23" i="19"/>
  <c r="H23" i="19"/>
  <c r="I23" i="19"/>
  <c r="J23" i="19"/>
  <c r="K23" i="19"/>
  <c r="L23" i="19"/>
  <c r="M23" i="19"/>
  <c r="N23" i="19"/>
  <c r="O23" i="19"/>
  <c r="P23" i="19"/>
  <c r="Q23" i="19"/>
  <c r="R23" i="19"/>
  <c r="S23" i="19"/>
  <c r="T23" i="19"/>
  <c r="U23" i="19"/>
  <c r="D24" i="19"/>
  <c r="G24" i="19"/>
  <c r="I24" i="19"/>
  <c r="M24" i="19"/>
  <c r="AX22" i="19"/>
  <c r="AW22" i="19"/>
  <c r="AV22" i="19"/>
  <c r="AU22" i="19"/>
  <c r="AT22" i="19"/>
  <c r="AS22" i="19"/>
  <c r="AR22" i="19"/>
  <c r="AQ22" i="19"/>
  <c r="AQ23" i="19" s="1"/>
  <c r="AN22" i="19"/>
  <c r="AM22" i="19"/>
  <c r="AL22" i="19"/>
  <c r="AK22" i="19"/>
  <c r="AK23" i="19" s="1"/>
  <c r="AP22" i="19"/>
  <c r="AO22" i="19"/>
  <c r="AO23" i="19" s="1"/>
  <c r="AJ22" i="19"/>
  <c r="AI22" i="19"/>
  <c r="AH22" i="19"/>
  <c r="AY21" i="19"/>
  <c r="AY20" i="19"/>
  <c r="AY19" i="19"/>
  <c r="AY18" i="19"/>
  <c r="AY17" i="19"/>
  <c r="AY22" i="19" l="1"/>
  <c r="AH23" i="19"/>
  <c r="M10" i="19"/>
  <c r="L10" i="19"/>
  <c r="K10" i="19"/>
  <c r="J10" i="19"/>
  <c r="I10" i="19"/>
  <c r="H10" i="19"/>
  <c r="G9" i="19"/>
  <c r="F9" i="19"/>
  <c r="E9" i="19"/>
  <c r="D9" i="19"/>
  <c r="P9" i="19" s="1"/>
  <c r="G8" i="19"/>
  <c r="F8" i="19"/>
  <c r="E8" i="19"/>
  <c r="G7" i="19"/>
  <c r="P7" i="19" s="1"/>
  <c r="G6" i="19"/>
  <c r="F6" i="19"/>
  <c r="E6" i="19"/>
  <c r="D6" i="19"/>
  <c r="P6" i="19" s="1"/>
  <c r="G5" i="19"/>
  <c r="G10" i="19" s="1"/>
  <c r="F5" i="19"/>
  <c r="E5" i="19"/>
  <c r="E10" i="19" s="1"/>
  <c r="D5" i="19"/>
  <c r="P5" i="19" s="1"/>
  <c r="M4" i="19"/>
  <c r="L4" i="19"/>
  <c r="K4" i="19"/>
  <c r="J4" i="19"/>
  <c r="I4" i="19"/>
  <c r="H4" i="19"/>
  <c r="G4" i="19"/>
  <c r="E4" i="19"/>
  <c r="D4" i="19"/>
  <c r="Y85" i="18"/>
  <c r="E80" i="18"/>
  <c r="E81" i="18"/>
  <c r="E82" i="18"/>
  <c r="E83" i="18"/>
  <c r="E84" i="18"/>
  <c r="E85" i="18"/>
  <c r="C86" i="18"/>
  <c r="D86" i="18"/>
  <c r="G142" i="18"/>
  <c r="G141" i="18"/>
  <c r="G140" i="18"/>
  <c r="G139" i="18"/>
  <c r="G138" i="18"/>
  <c r="G137" i="18"/>
  <c r="G136" i="18"/>
  <c r="G135" i="18"/>
  <c r="G134" i="18"/>
  <c r="G129" i="18"/>
  <c r="G128" i="18"/>
  <c r="G127" i="18"/>
  <c r="F60" i="18"/>
  <c r="F59" i="18"/>
  <c r="F58" i="18"/>
  <c r="F57" i="18"/>
  <c r="F56" i="18"/>
  <c r="F55" i="18"/>
  <c r="F54" i="18"/>
  <c r="F53" i="18"/>
  <c r="F52" i="18"/>
  <c r="F61" i="18" s="1"/>
  <c r="F37" i="18"/>
  <c r="F36" i="18"/>
  <c r="F35" i="18"/>
  <c r="F34" i="18"/>
  <c r="F33" i="18"/>
  <c r="F32" i="18"/>
  <c r="F31" i="18"/>
  <c r="F30" i="18"/>
  <c r="F29" i="18"/>
  <c r="L24" i="18"/>
  <c r="M23" i="18" s="1"/>
  <c r="J24" i="18"/>
  <c r="J142" i="18" s="1"/>
  <c r="K23" i="18"/>
  <c r="H23" i="18"/>
  <c r="K22" i="18"/>
  <c r="H22" i="18"/>
  <c r="K21" i="18"/>
  <c r="H21" i="18"/>
  <c r="M20" i="18"/>
  <c r="K20" i="18"/>
  <c r="H20" i="18"/>
  <c r="K19" i="18"/>
  <c r="H19" i="18"/>
  <c r="M18" i="18"/>
  <c r="K18" i="18"/>
  <c r="H18" i="18"/>
  <c r="K17" i="18"/>
  <c r="H17" i="18"/>
  <c r="M16" i="18"/>
  <c r="K16" i="18"/>
  <c r="H16" i="18"/>
  <c r="K15" i="18"/>
  <c r="H15" i="18"/>
  <c r="M14" i="18"/>
  <c r="K14" i="18"/>
  <c r="H14" i="18"/>
  <c r="K13" i="18"/>
  <c r="H13" i="18"/>
  <c r="M12" i="18"/>
  <c r="K12" i="18"/>
  <c r="H12" i="18"/>
  <c r="K11" i="18"/>
  <c r="H11" i="18"/>
  <c r="M10" i="18"/>
  <c r="K10" i="18"/>
  <c r="H10" i="18"/>
  <c r="K9" i="18"/>
  <c r="H9" i="18"/>
  <c r="M8" i="18"/>
  <c r="K8" i="18"/>
  <c r="H8" i="18"/>
  <c r="K7" i="18"/>
  <c r="H7" i="18"/>
  <c r="M6" i="18"/>
  <c r="K6" i="18"/>
  <c r="H6" i="18"/>
  <c r="K5" i="18"/>
  <c r="K24" i="18" s="1"/>
  <c r="H5" i="18"/>
  <c r="P8" i="19" l="1"/>
  <c r="D10" i="19"/>
  <c r="F10" i="19"/>
  <c r="E86" i="18"/>
  <c r="M5" i="18"/>
  <c r="M7" i="18"/>
  <c r="M9" i="18"/>
  <c r="M11" i="18"/>
  <c r="M13" i="18"/>
  <c r="M15" i="18"/>
  <c r="M17" i="18"/>
  <c r="M19" i="18"/>
  <c r="F38" i="18"/>
  <c r="L25" i="18"/>
  <c r="J25" i="18"/>
  <c r="H24" i="18"/>
  <c r="I10" i="18" s="1"/>
  <c r="J127" i="18"/>
  <c r="J129" i="18"/>
  <c r="J135" i="18"/>
  <c r="J137" i="18"/>
  <c r="J139" i="18"/>
  <c r="J141" i="18"/>
  <c r="M21" i="18"/>
  <c r="M22" i="18"/>
  <c r="J128" i="18"/>
  <c r="J134" i="18"/>
  <c r="J136" i="18"/>
  <c r="J138" i="18"/>
  <c r="J140" i="18"/>
  <c r="P10" i="19" l="1"/>
  <c r="M24" i="18"/>
  <c r="I23" i="18"/>
  <c r="I17" i="18"/>
  <c r="I9" i="18"/>
  <c r="H139" i="18"/>
  <c r="H127" i="18"/>
  <c r="I14" i="18"/>
  <c r="I6" i="18"/>
  <c r="I21" i="18"/>
  <c r="I13" i="18"/>
  <c r="H135" i="18"/>
  <c r="I18" i="18"/>
  <c r="H25" i="18"/>
  <c r="D142" i="18"/>
  <c r="F141" i="18"/>
  <c r="D140" i="18"/>
  <c r="F139" i="18"/>
  <c r="D138" i="18"/>
  <c r="F137" i="18"/>
  <c r="D136" i="18"/>
  <c r="F135" i="18"/>
  <c r="D134" i="18"/>
  <c r="F129" i="18"/>
  <c r="D128" i="18"/>
  <c r="F127" i="18"/>
  <c r="I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H142" i="18"/>
  <c r="F142" i="18"/>
  <c r="D141" i="18"/>
  <c r="H140" i="18"/>
  <c r="F140" i="18"/>
  <c r="D139" i="18"/>
  <c r="H138" i="18"/>
  <c r="F138" i="18"/>
  <c r="D137" i="18"/>
  <c r="H136" i="18"/>
  <c r="F136" i="18"/>
  <c r="D135" i="18"/>
  <c r="H134" i="18"/>
  <c r="F134" i="18"/>
  <c r="D129" i="18"/>
  <c r="H128" i="18"/>
  <c r="F128" i="18"/>
  <c r="D127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I22" i="18"/>
  <c r="I19" i="18"/>
  <c r="I15" i="18"/>
  <c r="I11" i="18"/>
  <c r="I7" i="18"/>
  <c r="I5" i="18"/>
  <c r="H141" i="18"/>
  <c r="H137" i="18"/>
  <c r="H129" i="18"/>
  <c r="I20" i="18"/>
  <c r="I16" i="18"/>
  <c r="I12" i="18"/>
  <c r="I8" i="18"/>
  <c r="G24" i="18" l="1"/>
  <c r="E24" i="18"/>
  <c r="H23" i="17" l="1"/>
  <c r="F23" i="17"/>
  <c r="D23" i="17"/>
  <c r="G22" i="17"/>
  <c r="I21" i="17"/>
  <c r="G20" i="17"/>
  <c r="E19" i="17"/>
  <c r="G18" i="17"/>
  <c r="I17" i="17"/>
  <c r="G16" i="17"/>
  <c r="E15" i="17"/>
  <c r="G14" i="17"/>
  <c r="I13" i="17"/>
  <c r="G12" i="17"/>
  <c r="G11" i="17"/>
  <c r="I9" i="17"/>
  <c r="G9" i="17"/>
  <c r="E9" i="17"/>
  <c r="G8" i="17"/>
  <c r="I7" i="17"/>
  <c r="G7" i="17"/>
  <c r="E7" i="17"/>
  <c r="G6" i="17"/>
  <c r="E6" i="17" l="1"/>
  <c r="I6" i="17"/>
  <c r="E8" i="17"/>
  <c r="I8" i="17"/>
  <c r="E11" i="17"/>
  <c r="I11" i="17"/>
  <c r="E13" i="17"/>
  <c r="I15" i="17"/>
  <c r="E17" i="17"/>
  <c r="I19" i="17"/>
  <c r="E21" i="17"/>
  <c r="G23" i="17"/>
  <c r="E23" i="17"/>
  <c r="I23" i="17"/>
  <c r="E12" i="17"/>
  <c r="I12" i="17"/>
  <c r="G13" i="17"/>
  <c r="E14" i="17"/>
  <c r="I14" i="17"/>
  <c r="G15" i="17"/>
  <c r="E16" i="17"/>
  <c r="I16" i="17"/>
  <c r="G17" i="17"/>
  <c r="E18" i="17"/>
  <c r="I18" i="17"/>
  <c r="G19" i="17"/>
  <c r="E20" i="17"/>
  <c r="I20" i="17"/>
  <c r="G21" i="17"/>
  <c r="E22" i="17"/>
  <c r="I22" i="17"/>
  <c r="L87" i="1" l="1"/>
  <c r="F13" i="7" l="1"/>
  <c r="E13" i="7"/>
  <c r="D13" i="7"/>
  <c r="C13" i="7"/>
  <c r="H18" i="6"/>
  <c r="E18" i="6"/>
  <c r="G18" i="6"/>
  <c r="F18" i="6"/>
  <c r="C26" i="16" l="1"/>
  <c r="C24" i="16"/>
  <c r="C22" i="16"/>
  <c r="C19" i="16"/>
  <c r="C17" i="16"/>
  <c r="D26" i="14" l="1"/>
  <c r="H8" i="14"/>
  <c r="H7" i="14"/>
  <c r="H23" i="13"/>
  <c r="I21" i="13" s="1"/>
  <c r="F23" i="13"/>
  <c r="G20" i="13" s="1"/>
  <c r="D23" i="13"/>
  <c r="E19" i="13" s="1"/>
  <c r="I20" i="13"/>
  <c r="I18" i="13"/>
  <c r="I15" i="13"/>
  <c r="I14" i="13"/>
  <c r="I13" i="13"/>
  <c r="I12" i="13"/>
  <c r="I11" i="13"/>
  <c r="I9" i="13"/>
  <c r="I8" i="13"/>
  <c r="G8" i="13"/>
  <c r="E8" i="13"/>
  <c r="I7" i="13"/>
  <c r="I6" i="13"/>
  <c r="G6" i="13"/>
  <c r="E6" i="13"/>
  <c r="I16" i="13" l="1"/>
  <c r="I17" i="13"/>
  <c r="I19" i="13"/>
  <c r="G9" i="13"/>
  <c r="G11" i="13"/>
  <c r="G22" i="13"/>
  <c r="G7" i="13"/>
  <c r="G12" i="13"/>
  <c r="G13" i="13"/>
  <c r="G14" i="13"/>
  <c r="G16" i="13"/>
  <c r="G15" i="13"/>
  <c r="G17" i="13"/>
  <c r="G18" i="13"/>
  <c r="G19" i="13"/>
  <c r="E12" i="13"/>
  <c r="E7" i="13"/>
  <c r="E9" i="13"/>
  <c r="E14" i="13"/>
  <c r="E11" i="13"/>
  <c r="E13" i="13"/>
  <c r="E15" i="13"/>
  <c r="E16" i="13"/>
  <c r="E17" i="13"/>
  <c r="E18" i="13"/>
  <c r="E23" i="13"/>
  <c r="I23" i="13"/>
  <c r="I10" i="13"/>
  <c r="G23" i="13"/>
  <c r="G10" i="13"/>
  <c r="H10" i="14"/>
  <c r="E20" i="13"/>
  <c r="E21" i="13"/>
  <c r="G21" i="13"/>
  <c r="E22" i="13"/>
  <c r="I22" i="13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3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66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45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24" i="1"/>
  <c r="L85" i="1" l="1"/>
  <c r="J85" i="1"/>
  <c r="L64" i="1"/>
  <c r="J64" i="1"/>
  <c r="L43" i="1"/>
  <c r="J43" i="1"/>
  <c r="L22" i="1"/>
  <c r="J22" i="1"/>
  <c r="J86" i="1" s="1"/>
  <c r="M69" i="1" l="1"/>
  <c r="M71" i="1"/>
  <c r="M83" i="1"/>
  <c r="M77" i="1"/>
  <c r="M73" i="1"/>
  <c r="M75" i="1"/>
  <c r="M67" i="1"/>
  <c r="M66" i="1"/>
  <c r="M81" i="1"/>
  <c r="M80" i="1"/>
  <c r="M84" i="1"/>
  <c r="M82" i="1"/>
  <c r="M68" i="1"/>
  <c r="M78" i="1"/>
  <c r="M74" i="1"/>
  <c r="M70" i="1"/>
  <c r="M76" i="1"/>
  <c r="M79" i="1"/>
  <c r="M72" i="1"/>
  <c r="K69" i="1"/>
  <c r="K71" i="1"/>
  <c r="K83" i="1"/>
  <c r="K77" i="1"/>
  <c r="K73" i="1"/>
  <c r="K75" i="1"/>
  <c r="K67" i="1"/>
  <c r="K66" i="1"/>
  <c r="K81" i="1"/>
  <c r="K80" i="1"/>
  <c r="K84" i="1"/>
  <c r="K82" i="1"/>
  <c r="K68" i="1"/>
  <c r="K78" i="1"/>
  <c r="K74" i="1"/>
  <c r="K70" i="1"/>
  <c r="K76" i="1"/>
  <c r="K79" i="1"/>
  <c r="K72" i="1"/>
  <c r="M27" i="1"/>
  <c r="M29" i="1"/>
  <c r="M41" i="1"/>
  <c r="M35" i="1"/>
  <c r="M31" i="1"/>
  <c r="M33" i="1"/>
  <c r="M25" i="1"/>
  <c r="M24" i="1"/>
  <c r="M39" i="1"/>
  <c r="M38" i="1"/>
  <c r="M42" i="1"/>
  <c r="M40" i="1"/>
  <c r="M26" i="1"/>
  <c r="M36" i="1"/>
  <c r="M32" i="1"/>
  <c r="M28" i="1"/>
  <c r="M34" i="1"/>
  <c r="M37" i="1"/>
  <c r="M30" i="1"/>
  <c r="M51" i="1"/>
  <c r="M48" i="1"/>
  <c r="M50" i="1"/>
  <c r="M62" i="1"/>
  <c r="M56" i="1"/>
  <c r="M52" i="1"/>
  <c r="M54" i="1"/>
  <c r="M46" i="1"/>
  <c r="M45" i="1"/>
  <c r="M60" i="1"/>
  <c r="M63" i="1"/>
  <c r="M61" i="1"/>
  <c r="M47" i="1"/>
  <c r="M57" i="1"/>
  <c r="M53" i="1"/>
  <c r="M49" i="1"/>
  <c r="M55" i="1"/>
  <c r="M58" i="1"/>
  <c r="M59" i="1"/>
  <c r="K48" i="1"/>
  <c r="K50" i="1"/>
  <c r="K62" i="1"/>
  <c r="K56" i="1"/>
  <c r="K52" i="1"/>
  <c r="K54" i="1"/>
  <c r="K46" i="1"/>
  <c r="K45" i="1"/>
  <c r="K60" i="1"/>
  <c r="K59" i="1"/>
  <c r="K63" i="1"/>
  <c r="K61" i="1"/>
  <c r="K47" i="1"/>
  <c r="K57" i="1"/>
  <c r="K53" i="1"/>
  <c r="K49" i="1"/>
  <c r="K55" i="1"/>
  <c r="K58" i="1"/>
  <c r="K51" i="1"/>
  <c r="K27" i="1"/>
  <c r="K29" i="1"/>
  <c r="K41" i="1"/>
  <c r="K35" i="1"/>
  <c r="K31" i="1"/>
  <c r="K33" i="1"/>
  <c r="K25" i="1"/>
  <c r="K24" i="1"/>
  <c r="K39" i="1"/>
  <c r="K38" i="1"/>
  <c r="K42" i="1"/>
  <c r="K40" i="1"/>
  <c r="K26" i="1"/>
  <c r="K36" i="1"/>
  <c r="K32" i="1"/>
  <c r="K28" i="1"/>
  <c r="K34" i="1"/>
  <c r="K37" i="1"/>
  <c r="K30" i="1"/>
  <c r="L86" i="1"/>
  <c r="M6" i="1"/>
  <c r="M8" i="1"/>
  <c r="M20" i="1"/>
  <c r="M14" i="1"/>
  <c r="M10" i="1"/>
  <c r="M12" i="1"/>
  <c r="M4" i="1"/>
  <c r="M3" i="1"/>
  <c r="M18" i="1"/>
  <c r="M22" i="1"/>
  <c r="M21" i="1"/>
  <c r="M19" i="1"/>
  <c r="M5" i="1"/>
  <c r="M15" i="1"/>
  <c r="M11" i="1"/>
  <c r="M7" i="1"/>
  <c r="M13" i="1"/>
  <c r="M16" i="1"/>
  <c r="M9" i="1"/>
  <c r="M17" i="1"/>
  <c r="K16" i="1"/>
  <c r="K7" i="1"/>
  <c r="K15" i="1"/>
  <c r="K19" i="1"/>
  <c r="K9" i="1"/>
  <c r="K13" i="1"/>
  <c r="K11" i="1"/>
  <c r="K5" i="1"/>
  <c r="K21" i="1"/>
  <c r="K17" i="1"/>
  <c r="K18" i="1"/>
  <c r="K3" i="1"/>
  <c r="K4" i="1"/>
  <c r="K12" i="1"/>
  <c r="K10" i="1"/>
  <c r="K14" i="1"/>
  <c r="K20" i="1"/>
  <c r="K8" i="1"/>
  <c r="K6" i="1"/>
  <c r="K43" i="1" l="1"/>
  <c r="K85" i="1"/>
  <c r="K64" i="1"/>
  <c r="M64" i="1"/>
  <c r="M85" i="1"/>
  <c r="M43" i="1"/>
  <c r="K22" i="1"/>
  <c r="H85" i="1" l="1"/>
  <c r="I84" i="1" s="1"/>
  <c r="H64" i="1"/>
  <c r="H22" i="1"/>
  <c r="H43" i="1"/>
  <c r="I32" i="1" l="1"/>
  <c r="I28" i="1"/>
  <c r="I34" i="1"/>
  <c r="I37" i="1"/>
  <c r="I30" i="1"/>
  <c r="G27" i="1"/>
  <c r="G29" i="1"/>
  <c r="G41" i="1"/>
  <c r="G35" i="1"/>
  <c r="G31" i="1"/>
  <c r="G33" i="1"/>
  <c r="G25" i="1"/>
  <c r="G24" i="1"/>
  <c r="G39" i="1"/>
  <c r="G38" i="1"/>
  <c r="E42" i="1"/>
  <c r="E40" i="1"/>
  <c r="I31" i="1"/>
  <c r="I33" i="1"/>
  <c r="I25" i="1"/>
  <c r="I24" i="1"/>
  <c r="I39" i="1"/>
  <c r="G42" i="1"/>
  <c r="G40" i="1"/>
  <c r="G26" i="1"/>
  <c r="G36" i="1"/>
  <c r="G32" i="1"/>
  <c r="G28" i="1"/>
  <c r="G34" i="1"/>
  <c r="G37" i="1"/>
  <c r="G30" i="1"/>
  <c r="E27" i="1"/>
  <c r="E29" i="1"/>
  <c r="E41" i="1"/>
  <c r="E26" i="1"/>
  <c r="E35" i="1"/>
  <c r="E31" i="1"/>
  <c r="E33" i="1"/>
  <c r="E25" i="1"/>
  <c r="E24" i="1"/>
  <c r="E39" i="1"/>
  <c r="E38" i="1"/>
  <c r="E36" i="1"/>
  <c r="E32" i="1"/>
  <c r="E28" i="1"/>
  <c r="E34" i="1"/>
  <c r="E37" i="1"/>
  <c r="E30" i="1"/>
  <c r="I40" i="1"/>
  <c r="I41" i="1"/>
  <c r="I36" i="1"/>
  <c r="I26" i="1"/>
  <c r="I35" i="1"/>
  <c r="I53" i="1"/>
  <c r="I49" i="1"/>
  <c r="I55" i="1"/>
  <c r="I58" i="1"/>
  <c r="I51" i="1"/>
  <c r="G63" i="1"/>
  <c r="G61" i="1"/>
  <c r="G47" i="1"/>
  <c r="G57" i="1"/>
  <c r="G53" i="1"/>
  <c r="G49" i="1"/>
  <c r="G55" i="1"/>
  <c r="G58" i="1"/>
  <c r="G51" i="1"/>
  <c r="E48" i="1"/>
  <c r="E50" i="1"/>
  <c r="E62" i="1"/>
  <c r="E56" i="1"/>
  <c r="E52" i="1"/>
  <c r="E54" i="1"/>
  <c r="E46" i="1"/>
  <c r="E45" i="1"/>
  <c r="E60" i="1"/>
  <c r="E59" i="1"/>
  <c r="I52" i="1"/>
  <c r="I54" i="1"/>
  <c r="I46" i="1"/>
  <c r="I45" i="1"/>
  <c r="I60" i="1"/>
  <c r="I64" i="1"/>
  <c r="G48" i="1"/>
  <c r="G50" i="1"/>
  <c r="G62" i="1"/>
  <c r="G56" i="1"/>
  <c r="G52" i="1"/>
  <c r="G54" i="1"/>
  <c r="G46" i="1"/>
  <c r="G45" i="1"/>
  <c r="G60" i="1"/>
  <c r="G59" i="1"/>
  <c r="E63" i="1"/>
  <c r="E61" i="1"/>
  <c r="E47" i="1"/>
  <c r="E57" i="1"/>
  <c r="E53" i="1"/>
  <c r="E49" i="1"/>
  <c r="E55" i="1"/>
  <c r="E58" i="1"/>
  <c r="E51" i="1"/>
  <c r="I62" i="1"/>
  <c r="I61" i="1"/>
  <c r="I57" i="1"/>
  <c r="I47" i="1"/>
  <c r="I56" i="1"/>
  <c r="I50" i="1"/>
  <c r="I80" i="1"/>
  <c r="I69" i="1"/>
  <c r="I29" i="1"/>
  <c r="I48" i="1"/>
  <c r="I74" i="1"/>
  <c r="I70" i="1"/>
  <c r="I76" i="1"/>
  <c r="I79" i="1"/>
  <c r="I72" i="1"/>
  <c r="G84" i="1"/>
  <c r="G82" i="1"/>
  <c r="G68" i="1"/>
  <c r="G78" i="1"/>
  <c r="G74" i="1"/>
  <c r="G70" i="1"/>
  <c r="G76" i="1"/>
  <c r="G79" i="1"/>
  <c r="G72" i="1"/>
  <c r="E69" i="1"/>
  <c r="E71" i="1"/>
  <c r="E83" i="1"/>
  <c r="E77" i="1"/>
  <c r="E73" i="1"/>
  <c r="E75" i="1"/>
  <c r="E67" i="1"/>
  <c r="E66" i="1"/>
  <c r="E81" i="1"/>
  <c r="E80" i="1"/>
  <c r="I73" i="1"/>
  <c r="I75" i="1"/>
  <c r="I67" i="1"/>
  <c r="I66" i="1"/>
  <c r="I81" i="1"/>
  <c r="I85" i="1"/>
  <c r="G69" i="1"/>
  <c r="G71" i="1"/>
  <c r="G83" i="1"/>
  <c r="G77" i="1"/>
  <c r="G73" i="1"/>
  <c r="G75" i="1"/>
  <c r="G67" i="1"/>
  <c r="G66" i="1"/>
  <c r="G81" i="1"/>
  <c r="G80" i="1"/>
  <c r="G85" i="1" s="1"/>
  <c r="E84" i="1"/>
  <c r="E82" i="1"/>
  <c r="E68" i="1"/>
  <c r="E78" i="1"/>
  <c r="E74" i="1"/>
  <c r="E70" i="1"/>
  <c r="E76" i="1"/>
  <c r="E79" i="1"/>
  <c r="E72" i="1"/>
  <c r="I77" i="1"/>
  <c r="I82" i="1"/>
  <c r="I78" i="1"/>
  <c r="I68" i="1"/>
  <c r="I83" i="1"/>
  <c r="I38" i="1"/>
  <c r="I27" i="1"/>
  <c r="I42" i="1"/>
  <c r="I71" i="1"/>
  <c r="I59" i="1"/>
  <c r="I63" i="1"/>
  <c r="H86" i="1"/>
  <c r="I21" i="1"/>
  <c r="I19" i="1"/>
  <c r="I5" i="1"/>
  <c r="I15" i="1"/>
  <c r="I11" i="1"/>
  <c r="I7" i="1"/>
  <c r="I13" i="1"/>
  <c r="I16" i="1"/>
  <c r="I9" i="1"/>
  <c r="I6" i="1"/>
  <c r="I8" i="1"/>
  <c r="I20" i="1"/>
  <c r="I14" i="1"/>
  <c r="I10" i="1"/>
  <c r="I12" i="1"/>
  <c r="I4" i="1"/>
  <c r="I3" i="1"/>
  <c r="I18" i="1"/>
  <c r="I22" i="1"/>
  <c r="G21" i="1"/>
  <c r="G19" i="1"/>
  <c r="G5" i="1"/>
  <c r="G15" i="1"/>
  <c r="G11" i="1"/>
  <c r="G7" i="1"/>
  <c r="G13" i="1"/>
  <c r="G16" i="1"/>
  <c r="G9" i="1"/>
  <c r="E6" i="1"/>
  <c r="E8" i="1"/>
  <c r="E20" i="1"/>
  <c r="E14" i="1"/>
  <c r="E10" i="1"/>
  <c r="E12" i="1"/>
  <c r="E4" i="1"/>
  <c r="E3" i="1"/>
  <c r="E18" i="1"/>
  <c r="E17" i="1"/>
  <c r="G6" i="1"/>
  <c r="G8" i="1"/>
  <c r="G20" i="1"/>
  <c r="G14" i="1"/>
  <c r="G10" i="1"/>
  <c r="G12" i="1"/>
  <c r="G4" i="1"/>
  <c r="G3" i="1"/>
  <c r="G18" i="1"/>
  <c r="G17" i="1"/>
  <c r="E21" i="1"/>
  <c r="E19" i="1"/>
  <c r="E5" i="1"/>
  <c r="E15" i="1"/>
  <c r="E11" i="1"/>
  <c r="E7" i="1"/>
  <c r="E13" i="1"/>
  <c r="E16" i="1"/>
  <c r="E9" i="1"/>
  <c r="I17" i="1"/>
  <c r="G64" i="1" l="1"/>
  <c r="E85" i="1"/>
  <c r="E43" i="1"/>
  <c r="I43" i="1"/>
  <c r="E64" i="1"/>
  <c r="G43" i="1"/>
  <c r="G22" i="1"/>
  <c r="E22" i="1"/>
</calcChain>
</file>

<file path=xl/comments1.xml><?xml version="1.0" encoding="utf-8"?>
<comments xmlns="http://schemas.openxmlformats.org/spreadsheetml/2006/main">
  <authors>
    <author>asesor direccion</author>
  </authors>
  <commentList>
    <comment ref="D56" authorId="0">
      <text>
        <r>
          <rPr>
            <b/>
            <sz val="9"/>
            <color indexed="81"/>
            <rFont val="Tahoma"/>
            <family val="2"/>
          </rPr>
          <t>asesor direccion:</t>
        </r>
        <r>
          <rPr>
            <sz val="9"/>
            <color indexed="81"/>
            <rFont val="Tahoma"/>
            <family val="2"/>
          </rPr>
          <t xml:space="preserve">
 Ilegal: dist Laberinto Producciones y Pequeños vagos?</t>
        </r>
      </text>
    </comment>
  </commentList>
</comments>
</file>

<file path=xl/comments2.xml><?xml version="1.0" encoding="utf-8"?>
<comments xmlns="http://schemas.openxmlformats.org/spreadsheetml/2006/main">
  <authors>
    <author>asesor direccion</author>
  </authors>
  <commentList>
    <comment ref="C29" authorId="0">
      <text>
        <r>
          <rPr>
            <b/>
            <sz val="9"/>
            <color indexed="81"/>
            <rFont val="Tahoma"/>
            <family val="2"/>
          </rPr>
          <t>asesor direccion:</t>
        </r>
        <r>
          <rPr>
            <sz val="9"/>
            <color indexed="81"/>
            <rFont val="Tahoma"/>
            <family val="2"/>
          </rPr>
          <t xml:space="preserve">
 Ilegal: dist Laberinto Producciones y Pequeños vagos?</t>
        </r>
      </text>
    </comment>
  </commentList>
</comments>
</file>

<file path=xl/sharedStrings.xml><?xml version="1.0" encoding="utf-8"?>
<sst xmlns="http://schemas.openxmlformats.org/spreadsheetml/2006/main" count="582" uniqueCount="120">
  <si>
    <t>Distribuidor</t>
  </si>
  <si>
    <t>No de películas nacionales</t>
  </si>
  <si>
    <t>No de películas internacionales</t>
  </si>
  <si>
    <t>Total</t>
  </si>
  <si>
    <t>Espectadores</t>
  </si>
  <si>
    <t>Box Office</t>
  </si>
  <si>
    <t>United International Pictures</t>
  </si>
  <si>
    <t>Nota: La información sobre el número de películas corresponde a las películas exhibidas en casa año. Esto quiere decir que puede haber pelíuclas repetidas de un año a otro pues no se tiene en cuenta exclusivamente el año de estreno</t>
  </si>
  <si>
    <t>Cinecolor Films</t>
  </si>
  <si>
    <t>Warner</t>
  </si>
  <si>
    <t>Cineplex</t>
  </si>
  <si>
    <t>V.O Cines</t>
  </si>
  <si>
    <t>Venus Films</t>
  </si>
  <si>
    <t>Cineco</t>
  </si>
  <si>
    <t>Others</t>
  </si>
  <si>
    <t>Paramount</t>
  </si>
  <si>
    <t>Disney</t>
  </si>
  <si>
    <t>Fox</t>
  </si>
  <si>
    <t>Cinemac</t>
  </si>
  <si>
    <t>Cie</t>
  </si>
  <si>
    <t>Mirador</t>
  </si>
  <si>
    <t>Babilla Cine</t>
  </si>
  <si>
    <t>Procinal</t>
  </si>
  <si>
    <t>Universal</t>
  </si>
  <si>
    <t>Coliseo Films S.A.</t>
  </si>
  <si>
    <t>Año</t>
  </si>
  <si>
    <t>Columbia Tristar Distributor</t>
  </si>
  <si>
    <t>Total 2010</t>
  </si>
  <si>
    <t>Total 2011</t>
  </si>
  <si>
    <t>Total 2012</t>
  </si>
  <si>
    <t>Total 2013</t>
  </si>
  <si>
    <t>Total general</t>
  </si>
  <si>
    <t>Participación Nacionales</t>
  </si>
  <si>
    <t>Participación Internacionales</t>
  </si>
  <si>
    <t>Participación Total Exhibidas</t>
  </si>
  <si>
    <t>Participación espectadores</t>
  </si>
  <si>
    <t>Participación Box Office</t>
  </si>
  <si>
    <t>UIP</t>
  </si>
  <si>
    <t>Otros</t>
  </si>
  <si>
    <t>EDIFICIO ROYAL</t>
  </si>
  <si>
    <t> COLOMBIA</t>
  </si>
  <si>
    <t>PESCADOR</t>
  </si>
  <si>
    <t>OPERACION E</t>
  </si>
  <si>
    <t>ESTRELLA DEL SUR</t>
  </si>
  <si>
    <t>EL CONTROL</t>
  </si>
  <si>
    <t>DON CA</t>
  </si>
  <si>
    <t>AMORES PELIGROSOS</t>
  </si>
  <si>
    <t>CAZANDO LUCIERNAGAS</t>
  </si>
  <si>
    <t>LA JUSTA MEDIDA</t>
  </si>
  <si>
    <t>PABLOS HIPPOS</t>
  </si>
  <si>
    <t>EL PASEO 3</t>
  </si>
  <si>
    <t>ROA</t>
  </si>
  <si>
    <t>ROLLING POR COLOMBIA</t>
  </si>
  <si>
    <t>LO AZUL DEL CIELO</t>
  </si>
  <si>
    <t>LA ETERNA NOCHE DE LAS 12 LUNAS</t>
  </si>
  <si>
    <t>CRONICAS DEL FIN DEL MUNDO</t>
  </si>
  <si>
    <t>SECRETOS</t>
  </si>
  <si>
    <t>AÑO 2013</t>
  </si>
  <si>
    <t>Total estrenos colombianos: 17</t>
  </si>
  <si>
    <t>Total de estrenos 2013: 244</t>
  </si>
  <si>
    <t>Películas Colombianas</t>
  </si>
  <si>
    <t>Participación</t>
  </si>
  <si>
    <t>Ciudades</t>
  </si>
  <si>
    <t>Cinecolombia</t>
  </si>
  <si>
    <t>Totales</t>
  </si>
  <si>
    <t>País</t>
  </si>
  <si>
    <t>No estrenos</t>
  </si>
  <si>
    <t>REGIÓN</t>
  </si>
  <si>
    <t>No DE ESTRENOS</t>
  </si>
  <si>
    <t> ESTADOS UNIDOS</t>
  </si>
  <si>
    <t> FRANCIA</t>
  </si>
  <si>
    <t> CANADA</t>
  </si>
  <si>
    <t>LATINOAMÉRICA</t>
  </si>
  <si>
    <t> ESPAÑA</t>
  </si>
  <si>
    <t>EUROPA</t>
  </si>
  <si>
    <t> REINO UNIDO</t>
  </si>
  <si>
    <t>OTROS</t>
  </si>
  <si>
    <t> ARGENTINA</t>
  </si>
  <si>
    <t> DINAMARCA</t>
  </si>
  <si>
    <t> MEXICO</t>
  </si>
  <si>
    <t> SUIZA</t>
  </si>
  <si>
    <t> ALEMANIA</t>
  </si>
  <si>
    <t> AFGANISTAN</t>
  </si>
  <si>
    <t> ARABIA SAUD</t>
  </si>
  <si>
    <t> BELGICA</t>
  </si>
  <si>
    <t> BOSNIA Y HERZEGOVINA</t>
  </si>
  <si>
    <t> BRASIL</t>
  </si>
  <si>
    <t> CHILE</t>
  </si>
  <si>
    <t> ITALIA</t>
  </si>
  <si>
    <t> JAPON</t>
  </si>
  <si>
    <t> POLONIA</t>
  </si>
  <si>
    <t> TAILANDIA</t>
  </si>
  <si>
    <t>CIE</t>
  </si>
  <si>
    <t>V.O. Cines</t>
  </si>
  <si>
    <t>CANADA</t>
  </si>
  <si>
    <t>ESTADOS UNIDOS</t>
  </si>
  <si>
    <t>RESTO</t>
  </si>
  <si>
    <t>UIP*</t>
  </si>
  <si>
    <t>Ciudades/Municipios en los que se exhibieron las películas</t>
  </si>
  <si>
    <t>Títulos Nacionales</t>
  </si>
  <si>
    <t>Cine Colombia</t>
  </si>
  <si>
    <t>Participación Exhibición de películas</t>
  </si>
  <si>
    <t xml:space="preserve">Participación Espectadores </t>
  </si>
  <si>
    <t>TOTAL</t>
  </si>
  <si>
    <t>Estrenos</t>
  </si>
  <si>
    <t>Reestrenos</t>
  </si>
  <si>
    <t>Pel. Distribuidas</t>
  </si>
  <si>
    <t>GRÁFICA 2</t>
  </si>
  <si>
    <t>GRÁFICA 1</t>
  </si>
  <si>
    <t>GRÁFICAS 3, 4, 5</t>
  </si>
  <si>
    <t>GRÁFICA 6</t>
  </si>
  <si>
    <t>Total de estrenos 2013: 245</t>
  </si>
  <si>
    <t>GRÁFICA 7</t>
  </si>
  <si>
    <t>GRÁFICA 8</t>
  </si>
  <si>
    <t>GRÁFICA 9</t>
  </si>
  <si>
    <t>FOX</t>
  </si>
  <si>
    <t>WARNER</t>
  </si>
  <si>
    <t>GRÁFICA 10</t>
  </si>
  <si>
    <t>Columbia Tristar</t>
  </si>
  <si>
    <t>CRIMEN CON VISTA AL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</si>
</sst>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0;[Red]#,##0.00"/>
    <numFmt numFmtId="165" formatCode="0.0%"/>
    <numFmt numFmtId="166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3" fillId="0" borderId="0"/>
  </cellStyleXfs>
  <cellXfs count="140">
    <xf numFmtId="0" fontId="0" fillId="0" borderId="0" xfId="0"/>
    <xf numFmtId="0" fontId="0" fillId="0" borderId="1" xfId="0" applyFont="1" applyBorder="1"/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0" borderId="1" xfId="0" applyNumberFormat="1" applyFont="1" applyBorder="1"/>
    <xf numFmtId="0" fontId="0" fillId="0" borderId="1" xfId="0" applyBorder="1"/>
    <xf numFmtId="0" fontId="0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4" fontId="0" fillId="0" borderId="1" xfId="0" applyNumberFormat="1" applyBorder="1"/>
    <xf numFmtId="4" fontId="2" fillId="0" borderId="1" xfId="0" applyNumberFormat="1" applyFont="1" applyBorder="1"/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horizontal="right"/>
    </xf>
    <xf numFmtId="0" fontId="0" fillId="0" borderId="1" xfId="0" applyFill="1" applyBorder="1"/>
    <xf numFmtId="0" fontId="3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0" fillId="0" borderId="2" xfId="0" applyFont="1" applyBorder="1"/>
    <xf numFmtId="0" fontId="0" fillId="0" borderId="2" xfId="0" applyBorder="1"/>
    <xf numFmtId="165" fontId="1" fillId="0" borderId="1" xfId="1" applyNumberFormat="1" applyFont="1" applyBorder="1" applyAlignment="1">
      <alignment vertical="center" wrapText="1"/>
    </xf>
    <xf numFmtId="165" fontId="1" fillId="0" borderId="3" xfId="1" applyNumberFormat="1" applyFont="1" applyBorder="1" applyAlignment="1">
      <alignment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165" fontId="0" fillId="0" borderId="3" xfId="1" applyNumberFormat="1" applyFont="1" applyBorder="1"/>
    <xf numFmtId="0" fontId="8" fillId="2" borderId="2" xfId="0" applyFont="1" applyFill="1" applyBorder="1"/>
    <xf numFmtId="165" fontId="1" fillId="2" borderId="1" xfId="1" applyNumberFormat="1" applyFont="1" applyFill="1" applyBorder="1" applyAlignment="1">
      <alignment vertical="center" wrapText="1"/>
    </xf>
    <xf numFmtId="0" fontId="8" fillId="2" borderId="1" xfId="0" applyFont="1" applyFill="1" applyBorder="1"/>
    <xf numFmtId="165" fontId="1" fillId="0" borderId="5" xfId="1" applyNumberFormat="1" applyFont="1" applyBorder="1" applyAlignment="1">
      <alignment vertical="center" wrapText="1"/>
    </xf>
    <xf numFmtId="165" fontId="1" fillId="0" borderId="6" xfId="1" applyNumberFormat="1" applyFont="1" applyBorder="1" applyAlignment="1">
      <alignment vertical="center" wrapText="1"/>
    </xf>
    <xf numFmtId="0" fontId="8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165" fontId="10" fillId="0" borderId="8" xfId="1" applyNumberFormat="1" applyFont="1" applyBorder="1" applyAlignment="1">
      <alignment vertical="center"/>
    </xf>
    <xf numFmtId="165" fontId="10" fillId="0" borderId="8" xfId="1" applyNumberFormat="1" applyFont="1" applyBorder="1" applyAlignment="1">
      <alignment vertical="center" wrapText="1"/>
    </xf>
    <xf numFmtId="165" fontId="10" fillId="0" borderId="9" xfId="1" applyNumberFormat="1" applyFont="1" applyBorder="1" applyAlignment="1">
      <alignment vertical="center" wrapText="1"/>
    </xf>
    <xf numFmtId="0" fontId="8" fillId="0" borderId="1" xfId="0" applyFont="1" applyBorder="1"/>
    <xf numFmtId="165" fontId="8" fillId="2" borderId="1" xfId="1" applyNumberFormat="1" applyFont="1" applyFill="1" applyBorder="1"/>
    <xf numFmtId="4" fontId="8" fillId="2" borderId="1" xfId="0" applyNumberFormat="1" applyFont="1" applyFill="1" applyBorder="1"/>
    <xf numFmtId="9" fontId="8" fillId="2" borderId="1" xfId="1" applyNumberFormat="1" applyFont="1" applyFill="1" applyBorder="1"/>
    <xf numFmtId="165" fontId="9" fillId="2" borderId="3" xfId="1" applyNumberFormat="1" applyFont="1" applyFill="1" applyBorder="1" applyAlignment="1">
      <alignment vertical="center" wrapText="1"/>
    </xf>
    <xf numFmtId="165" fontId="9" fillId="2" borderId="1" xfId="1" applyNumberFormat="1" applyFont="1" applyFill="1" applyBorder="1" applyAlignment="1">
      <alignment vertical="center" wrapText="1"/>
    </xf>
    <xf numFmtId="0" fontId="8" fillId="0" borderId="0" xfId="0" applyFont="1"/>
    <xf numFmtId="9" fontId="9" fillId="2" borderId="1" xfId="1" applyNumberFormat="1" applyFont="1" applyFill="1" applyBorder="1" applyAlignment="1">
      <alignment vertical="center" wrapText="1"/>
    </xf>
    <xf numFmtId="0" fontId="0" fillId="0" borderId="0" xfId="0" applyBorder="1"/>
    <xf numFmtId="165" fontId="1" fillId="0" borderId="1" xfId="1" applyNumberFormat="1" applyFont="1" applyFill="1" applyBorder="1" applyAlignment="1">
      <alignment vertical="center" wrapText="1"/>
    </xf>
    <xf numFmtId="0" fontId="0" fillId="0" borderId="4" xfId="0" applyBorder="1"/>
    <xf numFmtId="0" fontId="0" fillId="0" borderId="5" xfId="0" applyFill="1" applyBorder="1"/>
    <xf numFmtId="0" fontId="0" fillId="0" borderId="5" xfId="0" applyBorder="1"/>
    <xf numFmtId="4" fontId="0" fillId="0" borderId="5" xfId="0" applyNumberFormat="1" applyBorder="1"/>
    <xf numFmtId="0" fontId="0" fillId="0" borderId="0" xfId="0" applyAlignment="1"/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 applyAlignment="1">
      <alignment vertical="center" wrapText="1"/>
    </xf>
    <xf numFmtId="0" fontId="0" fillId="0" borderId="0" xfId="0" applyBorder="1" applyAlignment="1"/>
    <xf numFmtId="0" fontId="0" fillId="0" borderId="0" xfId="0" applyFont="1" applyFill="1" applyBorder="1"/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11" fillId="0" borderId="0" xfId="0" applyFont="1"/>
    <xf numFmtId="0" fontId="0" fillId="3" borderId="1" xfId="0" applyFill="1" applyBorder="1"/>
    <xf numFmtId="0" fontId="0" fillId="3" borderId="1" xfId="0" applyFont="1" applyFill="1" applyBorder="1"/>
    <xf numFmtId="166" fontId="0" fillId="0" borderId="0" xfId="2" applyNumberFormat="1" applyFont="1"/>
    <xf numFmtId="0" fontId="11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0" borderId="0" xfId="0" applyFont="1" applyBorder="1"/>
    <xf numFmtId="43" fontId="0" fillId="0" borderId="1" xfId="2" applyFont="1" applyBorder="1"/>
    <xf numFmtId="43" fontId="0" fillId="0" borderId="0" xfId="2" applyFont="1" applyBorder="1"/>
    <xf numFmtId="0" fontId="8" fillId="0" borderId="1" xfId="0" applyFont="1" applyBorder="1" applyAlignment="1">
      <alignment horizontal="center"/>
    </xf>
    <xf numFmtId="9" fontId="0" fillId="0" borderId="0" xfId="1" applyFont="1"/>
    <xf numFmtId="0" fontId="0" fillId="0" borderId="1" xfId="0" applyBorder="1" applyAlignment="1">
      <alignment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8" fillId="0" borderId="1" xfId="0" applyFont="1" applyFill="1" applyBorder="1" applyAlignment="1"/>
    <xf numFmtId="0" fontId="8" fillId="0" borderId="1" xfId="0" applyFont="1" applyBorder="1" applyAlignment="1"/>
    <xf numFmtId="0" fontId="0" fillId="0" borderId="1" xfId="0" applyBorder="1" applyAlignment="1">
      <alignment vertical="center"/>
    </xf>
    <xf numFmtId="165" fontId="0" fillId="0" borderId="1" xfId="0" applyNumberFormat="1" applyBorder="1"/>
    <xf numFmtId="165" fontId="0" fillId="0" borderId="1" xfId="1" applyNumberFormat="1" applyFont="1" applyFill="1" applyBorder="1"/>
    <xf numFmtId="0" fontId="0" fillId="0" borderId="2" xfId="0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166" fontId="0" fillId="0" borderId="1" xfId="2" applyNumberFormat="1" applyFont="1" applyBorder="1"/>
    <xf numFmtId="10" fontId="0" fillId="0" borderId="1" xfId="1" applyNumberFormat="1" applyFont="1" applyBorder="1"/>
    <xf numFmtId="0" fontId="2" fillId="0" borderId="1" xfId="0" applyFont="1" applyBorder="1"/>
    <xf numFmtId="10" fontId="2" fillId="0" borderId="1" xfId="1" applyNumberFormat="1" applyFont="1" applyBorder="1"/>
    <xf numFmtId="166" fontId="2" fillId="0" borderId="1" xfId="2" applyNumberFormat="1" applyFont="1" applyBorder="1"/>
    <xf numFmtId="166" fontId="8" fillId="0" borderId="1" xfId="2" applyNumberFormat="1" applyFont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/>
    <xf numFmtId="43" fontId="0" fillId="0" borderId="0" xfId="2" applyFont="1"/>
    <xf numFmtId="0" fontId="0" fillId="0" borderId="0" xfId="0" applyFill="1" applyBorder="1" applyAlignment="1"/>
    <xf numFmtId="0" fontId="8" fillId="0" borderId="0" xfId="0" applyFont="1" applyAlignment="1">
      <alignment horizontal="center"/>
    </xf>
    <xf numFmtId="10" fontId="0" fillId="0" borderId="0" xfId="1" applyNumberFormat="1" applyFont="1"/>
    <xf numFmtId="0" fontId="8" fillId="5" borderId="0" xfId="0" applyFont="1" applyFill="1" applyAlignment="1"/>
    <xf numFmtId="0" fontId="0" fillId="0" borderId="0" xfId="0" applyFill="1"/>
    <xf numFmtId="165" fontId="0" fillId="0" borderId="0" xfId="1" applyNumberFormat="1" applyFont="1" applyFill="1"/>
    <xf numFmtId="165" fontId="0" fillId="0" borderId="0" xfId="1" applyNumberFormat="1" applyFont="1" applyFill="1" applyAlignment="1">
      <alignment wrapText="1"/>
    </xf>
    <xf numFmtId="166" fontId="0" fillId="0" borderId="0" xfId="2" applyNumberFormat="1" applyFont="1" applyFill="1"/>
    <xf numFmtId="0" fontId="0" fillId="0" borderId="1" xfId="0" applyBorder="1" applyAlignment="1">
      <alignment horizontal="center"/>
    </xf>
    <xf numFmtId="165" fontId="0" fillId="0" borderId="1" xfId="1" applyNumberFormat="1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166" fontId="12" fillId="0" borderId="1" xfId="2" applyNumberFormat="1" applyFont="1" applyBorder="1" applyAlignment="1">
      <alignment vertical="center" wrapText="1"/>
    </xf>
    <xf numFmtId="166" fontId="12" fillId="0" borderId="1" xfId="2" applyNumberFormat="1" applyFont="1" applyBorder="1" applyAlignment="1">
      <alignment horizontal="left" vertical="center" wrapText="1"/>
    </xf>
    <xf numFmtId="0" fontId="0" fillId="0" borderId="0" xfId="0" applyFill="1" applyBorder="1"/>
    <xf numFmtId="165" fontId="0" fillId="0" borderId="0" xfId="1" applyNumberFormat="1" applyFont="1" applyFill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4" borderId="0" xfId="0" applyFont="1" applyFill="1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4" borderId="0" xfId="0" applyFill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4" fontId="15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 wrapText="1"/>
    </xf>
  </cellXfs>
  <cellStyles count="4">
    <cellStyle name="Millares" xfId="2" builtinId="3"/>
    <cellStyle name="Normal" xfId="0" builtinId="0"/>
    <cellStyle name="Normal 2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No. de películas exhibidas por distribuidor 2010-2013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643238680192703E-2"/>
          <c:y val="0.20349780437793638"/>
          <c:w val="0.79471980050552826"/>
          <c:h val="0.49774223324784778"/>
        </c:manualLayout>
      </c:layout>
      <c:lineChart>
        <c:grouping val="stacked"/>
        <c:varyColors val="0"/>
        <c:ser>
          <c:idx val="0"/>
          <c:order val="0"/>
          <c:tx>
            <c:strRef>
              <c:f>'No peli.distrib.año'!$E$5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'No peli.distrib.año'!$B$6:$B$17</c:f>
              <c:strCache>
                <c:ptCount val="12"/>
                <c:pt idx="0">
                  <c:v>Cineco</c:v>
                </c:pt>
                <c:pt idx="1">
                  <c:v>UIP*</c:v>
                </c:pt>
                <c:pt idx="2">
                  <c:v>Cinecolor Films</c:v>
                </c:pt>
                <c:pt idx="3">
                  <c:v>Cineplex</c:v>
                </c:pt>
                <c:pt idx="4">
                  <c:v>Babilla Cine</c:v>
                </c:pt>
                <c:pt idx="5">
                  <c:v>Venus Films</c:v>
                </c:pt>
                <c:pt idx="6">
                  <c:v>V.O Cines</c:v>
                </c:pt>
                <c:pt idx="7">
                  <c:v>Coliseo Films S.A.</c:v>
                </c:pt>
                <c:pt idx="8">
                  <c:v>Cinemac</c:v>
                </c:pt>
                <c:pt idx="9">
                  <c:v>Mirador</c:v>
                </c:pt>
                <c:pt idx="10">
                  <c:v>Procinal</c:v>
                </c:pt>
                <c:pt idx="11">
                  <c:v>Otros</c:v>
                </c:pt>
              </c:strCache>
            </c:strRef>
          </c:cat>
          <c:val>
            <c:numRef>
              <c:f>'No peli.distrib.año'!$E$6:$E$17</c:f>
              <c:numCache>
                <c:formatCode>General</c:formatCode>
                <c:ptCount val="12"/>
                <c:pt idx="0">
                  <c:v>126</c:v>
                </c:pt>
                <c:pt idx="1">
                  <c:v>59</c:v>
                </c:pt>
                <c:pt idx="2">
                  <c:v>22</c:v>
                </c:pt>
                <c:pt idx="3">
                  <c:v>43</c:v>
                </c:pt>
                <c:pt idx="4">
                  <c:v>19</c:v>
                </c:pt>
                <c:pt idx="5">
                  <c:v>8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'No peli.distrib.año'!$F$5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cat>
            <c:strRef>
              <c:f>'No peli.distrib.año'!$B$6:$B$17</c:f>
              <c:strCache>
                <c:ptCount val="12"/>
                <c:pt idx="0">
                  <c:v>Cineco</c:v>
                </c:pt>
                <c:pt idx="1">
                  <c:v>UIP*</c:v>
                </c:pt>
                <c:pt idx="2">
                  <c:v>Cinecolor Films</c:v>
                </c:pt>
                <c:pt idx="3">
                  <c:v>Cineplex</c:v>
                </c:pt>
                <c:pt idx="4">
                  <c:v>Babilla Cine</c:v>
                </c:pt>
                <c:pt idx="5">
                  <c:v>Venus Films</c:v>
                </c:pt>
                <c:pt idx="6">
                  <c:v>V.O Cines</c:v>
                </c:pt>
                <c:pt idx="7">
                  <c:v>Coliseo Films S.A.</c:v>
                </c:pt>
                <c:pt idx="8">
                  <c:v>Cinemac</c:v>
                </c:pt>
                <c:pt idx="9">
                  <c:v>Mirador</c:v>
                </c:pt>
                <c:pt idx="10">
                  <c:v>Procinal</c:v>
                </c:pt>
                <c:pt idx="11">
                  <c:v>Otros</c:v>
                </c:pt>
              </c:strCache>
            </c:strRef>
          </c:cat>
          <c:val>
            <c:numRef>
              <c:f>'No peli.distrib.año'!$F$6:$F$17</c:f>
              <c:numCache>
                <c:formatCode>General</c:formatCode>
                <c:ptCount val="12"/>
                <c:pt idx="0">
                  <c:v>137</c:v>
                </c:pt>
                <c:pt idx="1">
                  <c:v>55</c:v>
                </c:pt>
                <c:pt idx="2">
                  <c:v>18</c:v>
                </c:pt>
                <c:pt idx="3">
                  <c:v>40</c:v>
                </c:pt>
                <c:pt idx="4">
                  <c:v>25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'No peli.distrib.año'!$G$5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cat>
            <c:strRef>
              <c:f>'No peli.distrib.año'!$B$6:$B$17</c:f>
              <c:strCache>
                <c:ptCount val="12"/>
                <c:pt idx="0">
                  <c:v>Cineco</c:v>
                </c:pt>
                <c:pt idx="1">
                  <c:v>UIP*</c:v>
                </c:pt>
                <c:pt idx="2">
                  <c:v>Cinecolor Films</c:v>
                </c:pt>
                <c:pt idx="3">
                  <c:v>Cineplex</c:v>
                </c:pt>
                <c:pt idx="4">
                  <c:v>Babilla Cine</c:v>
                </c:pt>
                <c:pt idx="5">
                  <c:v>Venus Films</c:v>
                </c:pt>
                <c:pt idx="6">
                  <c:v>V.O Cines</c:v>
                </c:pt>
                <c:pt idx="7">
                  <c:v>Coliseo Films S.A.</c:v>
                </c:pt>
                <c:pt idx="8">
                  <c:v>Cinemac</c:v>
                </c:pt>
                <c:pt idx="9">
                  <c:v>Mirador</c:v>
                </c:pt>
                <c:pt idx="10">
                  <c:v>Procinal</c:v>
                </c:pt>
                <c:pt idx="11">
                  <c:v>Otros</c:v>
                </c:pt>
              </c:strCache>
            </c:strRef>
          </c:cat>
          <c:val>
            <c:numRef>
              <c:f>'No peli.distrib.año'!$G$6:$G$17</c:f>
              <c:numCache>
                <c:formatCode>General</c:formatCode>
                <c:ptCount val="12"/>
                <c:pt idx="0">
                  <c:v>135</c:v>
                </c:pt>
                <c:pt idx="1">
                  <c:v>44</c:v>
                </c:pt>
                <c:pt idx="2">
                  <c:v>23</c:v>
                </c:pt>
                <c:pt idx="3">
                  <c:v>55</c:v>
                </c:pt>
                <c:pt idx="4">
                  <c:v>21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</c:v>
                </c:pt>
                <c:pt idx="11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'No peli.distrib.año'!$H$5</c:f>
              <c:strCache>
                <c:ptCount val="1"/>
                <c:pt idx="0">
                  <c:v>2013</c:v>
                </c:pt>
              </c:strCache>
            </c:strRef>
          </c:tx>
          <c:spPr>
            <a:ln w="12700"/>
          </c:spPr>
          <c:cat>
            <c:strRef>
              <c:f>'No peli.distrib.año'!$B$6:$B$17</c:f>
              <c:strCache>
                <c:ptCount val="12"/>
                <c:pt idx="0">
                  <c:v>Cineco</c:v>
                </c:pt>
                <c:pt idx="1">
                  <c:v>UIP*</c:v>
                </c:pt>
                <c:pt idx="2">
                  <c:v>Cinecolor Films</c:v>
                </c:pt>
                <c:pt idx="3">
                  <c:v>Cineplex</c:v>
                </c:pt>
                <c:pt idx="4">
                  <c:v>Babilla Cine</c:v>
                </c:pt>
                <c:pt idx="5">
                  <c:v>Venus Films</c:v>
                </c:pt>
                <c:pt idx="6">
                  <c:v>V.O Cines</c:v>
                </c:pt>
                <c:pt idx="7">
                  <c:v>Coliseo Films S.A.</c:v>
                </c:pt>
                <c:pt idx="8">
                  <c:v>Cinemac</c:v>
                </c:pt>
                <c:pt idx="9">
                  <c:v>Mirador</c:v>
                </c:pt>
                <c:pt idx="10">
                  <c:v>Procinal</c:v>
                </c:pt>
                <c:pt idx="11">
                  <c:v>Otros</c:v>
                </c:pt>
              </c:strCache>
            </c:strRef>
          </c:cat>
          <c:val>
            <c:numRef>
              <c:f>'No peli.distrib.año'!$H$6:$H$17</c:f>
              <c:numCache>
                <c:formatCode>General</c:formatCode>
                <c:ptCount val="12"/>
                <c:pt idx="0">
                  <c:v>148</c:v>
                </c:pt>
                <c:pt idx="1">
                  <c:v>44</c:v>
                </c:pt>
                <c:pt idx="2">
                  <c:v>40</c:v>
                </c:pt>
                <c:pt idx="3">
                  <c:v>40</c:v>
                </c:pt>
                <c:pt idx="4">
                  <c:v>31</c:v>
                </c:pt>
                <c:pt idx="5">
                  <c:v>8</c:v>
                </c:pt>
                <c:pt idx="6">
                  <c:v>10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25</c:v>
                </c:pt>
                <c:pt idx="11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02816"/>
        <c:axId val="94412800"/>
      </c:lineChart>
      <c:catAx>
        <c:axId val="94402816"/>
        <c:scaling>
          <c:orientation val="minMax"/>
        </c:scaling>
        <c:delete val="0"/>
        <c:axPos val="b"/>
        <c:majorTickMark val="out"/>
        <c:minorTickMark val="none"/>
        <c:tickLblPos val="nextTo"/>
        <c:crossAx val="94412800"/>
        <c:crosses val="autoZero"/>
        <c:auto val="1"/>
        <c:lblAlgn val="ctr"/>
        <c:lblOffset val="100"/>
        <c:noMultiLvlLbl val="0"/>
      </c:catAx>
      <c:valAx>
        <c:axId val="94412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402816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800"/>
            </a:pPr>
            <a:endParaRPr lang="es-CO"/>
          </a:p>
        </c:txPr>
      </c:legendEntry>
      <c:legendEntry>
        <c:idx val="1"/>
        <c:txPr>
          <a:bodyPr/>
          <a:lstStyle/>
          <a:p>
            <a:pPr>
              <a:defRPr sz="800"/>
            </a:pPr>
            <a:endParaRPr lang="es-CO"/>
          </a:p>
        </c:txPr>
      </c:legendEntry>
      <c:legendEntry>
        <c:idx val="2"/>
        <c:txPr>
          <a:bodyPr/>
          <a:lstStyle/>
          <a:p>
            <a:pPr>
              <a:defRPr sz="800"/>
            </a:pPr>
            <a:endParaRPr lang="es-CO"/>
          </a:p>
        </c:txPr>
      </c:legendEntry>
      <c:layout>
        <c:manualLayout>
          <c:xMode val="edge"/>
          <c:yMode val="edge"/>
          <c:x val="0.87361675908810843"/>
          <c:y val="0.25808343897407282"/>
          <c:w val="0.11159581022797289"/>
          <c:h val="0.27635931305637934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 de </a:t>
            </a:r>
            <a:r>
              <a:rPr lang="en-US" baseline="0"/>
              <a:t> plazas que estrenaron títulos colombianos</a:t>
            </a:r>
          </a:p>
          <a:p>
            <a:pPr>
              <a:defRPr/>
            </a:pPr>
            <a:r>
              <a:rPr lang="en-US" baseline="0"/>
              <a:t>2013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No.plazas.estrenos.col.!$B$6:$B$22</c:f>
              <c:strCache>
                <c:ptCount val="17"/>
                <c:pt idx="0">
                  <c:v>EL PASEO 3</c:v>
                </c:pt>
                <c:pt idx="1">
                  <c:v>EL CONTROL</c:v>
                </c:pt>
                <c:pt idx="2">
                  <c:v>ROA</c:v>
                </c:pt>
                <c:pt idx="3">
                  <c:v>ROLLING POR COLOMBIA</c:v>
                </c:pt>
                <c:pt idx="4">
                  <c:v>CRIMEN CON VISTA AL MAR</c:v>
                </c:pt>
                <c:pt idx="5">
                  <c:v>SECRETOS</c:v>
                </c:pt>
                <c:pt idx="6">
                  <c:v>AMORES PELIGROSOS</c:v>
                </c:pt>
                <c:pt idx="7">
                  <c:v>LO AZUL DEL CIELO</c:v>
                </c:pt>
                <c:pt idx="8">
                  <c:v>LA JUSTA MEDIDA</c:v>
                </c:pt>
                <c:pt idx="9">
                  <c:v>EDIFICIO ROYAL</c:v>
                </c:pt>
                <c:pt idx="10">
                  <c:v>CAZANDO LUCIERNAGAS</c:v>
                </c:pt>
                <c:pt idx="11">
                  <c:v>ESTRELLA DEL SUR</c:v>
                </c:pt>
                <c:pt idx="12">
                  <c:v>LA ETERNA NOCHE DE LAS 12 LUNAS</c:v>
                </c:pt>
                <c:pt idx="13">
                  <c:v>DON CA</c:v>
                </c:pt>
                <c:pt idx="14">
                  <c:v>PESCADOR</c:v>
                </c:pt>
                <c:pt idx="15">
                  <c:v>CRONICAS DEL FIN DEL MUNDO</c:v>
                </c:pt>
                <c:pt idx="16">
                  <c:v>PABLOS HIPPOS</c:v>
                </c:pt>
              </c:strCache>
            </c:strRef>
          </c:cat>
          <c:val>
            <c:numRef>
              <c:f>No.plazas.estrenos.col.!$H$6:$H$22</c:f>
              <c:numCache>
                <c:formatCode>General</c:formatCode>
                <c:ptCount val="17"/>
                <c:pt idx="0">
                  <c:v>45</c:v>
                </c:pt>
                <c:pt idx="1">
                  <c:v>36</c:v>
                </c:pt>
                <c:pt idx="2">
                  <c:v>36</c:v>
                </c:pt>
                <c:pt idx="3">
                  <c:v>25</c:v>
                </c:pt>
                <c:pt idx="4">
                  <c:v>27</c:v>
                </c:pt>
                <c:pt idx="5">
                  <c:v>22</c:v>
                </c:pt>
                <c:pt idx="6">
                  <c:v>21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 de</a:t>
            </a:r>
            <a:r>
              <a:rPr lang="en-US" baseline="0"/>
              <a:t> estrenos por región 2013</a:t>
            </a:r>
            <a:endParaRPr lang="en-US"/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No.estrenos.región.2013!$H$4</c:f>
              <c:strCache>
                <c:ptCount val="1"/>
                <c:pt idx="0">
                  <c:v>No DE ESTRENOS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No.estrenos.región.2013!$G$5:$G$9</c:f>
              <c:strCache>
                <c:ptCount val="5"/>
                <c:pt idx="0">
                  <c:v>OTROS</c:v>
                </c:pt>
                <c:pt idx="1">
                  <c:v> CANADA</c:v>
                </c:pt>
                <c:pt idx="2">
                  <c:v>LATINOAMÉRICA</c:v>
                </c:pt>
                <c:pt idx="3">
                  <c:v>EUROPA</c:v>
                </c:pt>
                <c:pt idx="4">
                  <c:v> ESTADOS UNIDOS</c:v>
                </c:pt>
              </c:strCache>
            </c:strRef>
          </c:cat>
          <c:val>
            <c:numRef>
              <c:f>No.estrenos.región.2013!$H$5:$H$9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26</c:v>
                </c:pt>
                <c:pt idx="3">
                  <c:v>52</c:v>
                </c:pt>
                <c:pt idx="4">
                  <c:v>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No de estrenos por origen y por distribuidor </a:t>
            </a:r>
            <a:endParaRPr lang="es-CO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2013</a:t>
            </a:r>
            <a:endParaRPr lang="es-CO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No.estrenos.origen.disti.!$C$5</c:f>
              <c:strCache>
                <c:ptCount val="1"/>
                <c:pt idx="0">
                  <c:v>ESTADOS UNIDOS</c:v>
                </c:pt>
              </c:strCache>
            </c:strRef>
          </c:tx>
          <c:invertIfNegative val="0"/>
          <c:cat>
            <c:strRef>
              <c:f>No.estrenos.origen.disti.!$D$4:$M$4</c:f>
              <c:strCache>
                <c:ptCount val="10"/>
                <c:pt idx="0">
                  <c:v>Cine Colombia</c:v>
                </c:pt>
                <c:pt idx="1">
                  <c:v>Cineplex</c:v>
                </c:pt>
                <c:pt idx="2">
                  <c:v>UIP</c:v>
                </c:pt>
                <c:pt idx="3">
                  <c:v>Cinecolor Films</c:v>
                </c:pt>
                <c:pt idx="4">
                  <c:v>Procinal</c:v>
                </c:pt>
                <c:pt idx="5">
                  <c:v>Babilla Cine</c:v>
                </c:pt>
                <c:pt idx="6">
                  <c:v>V.O. Cines</c:v>
                </c:pt>
                <c:pt idx="7">
                  <c:v>Otros</c:v>
                </c:pt>
                <c:pt idx="8">
                  <c:v>Mirador</c:v>
                </c:pt>
                <c:pt idx="9">
                  <c:v>Venus Films</c:v>
                </c:pt>
              </c:strCache>
            </c:strRef>
          </c:cat>
          <c:val>
            <c:numRef>
              <c:f>No.estrenos.origen.disti.!$D$5:$M$5</c:f>
              <c:numCache>
                <c:formatCode>General</c:formatCode>
                <c:ptCount val="10"/>
                <c:pt idx="0">
                  <c:v>75</c:v>
                </c:pt>
                <c:pt idx="1">
                  <c:v>9</c:v>
                </c:pt>
                <c:pt idx="2">
                  <c:v>35</c:v>
                </c:pt>
                <c:pt idx="3">
                  <c:v>20</c:v>
                </c:pt>
                <c:pt idx="4">
                  <c:v>8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strRef>
              <c:f>No.estrenos.origen.disti.!$C$6</c:f>
              <c:strCache>
                <c:ptCount val="1"/>
                <c:pt idx="0">
                  <c:v>CANADA</c:v>
                </c:pt>
              </c:strCache>
            </c:strRef>
          </c:tx>
          <c:invertIfNegative val="0"/>
          <c:cat>
            <c:strRef>
              <c:f>No.estrenos.origen.disti.!$D$4:$M$4</c:f>
              <c:strCache>
                <c:ptCount val="10"/>
                <c:pt idx="0">
                  <c:v>Cine Colombia</c:v>
                </c:pt>
                <c:pt idx="1">
                  <c:v>Cineplex</c:v>
                </c:pt>
                <c:pt idx="2">
                  <c:v>UIP</c:v>
                </c:pt>
                <c:pt idx="3">
                  <c:v>Cinecolor Films</c:v>
                </c:pt>
                <c:pt idx="4">
                  <c:v>Procinal</c:v>
                </c:pt>
                <c:pt idx="5">
                  <c:v>Babilla Cine</c:v>
                </c:pt>
                <c:pt idx="6">
                  <c:v>V.O. Cines</c:v>
                </c:pt>
                <c:pt idx="7">
                  <c:v>Otros</c:v>
                </c:pt>
                <c:pt idx="8">
                  <c:v>Mirador</c:v>
                </c:pt>
                <c:pt idx="9">
                  <c:v>Venus Films</c:v>
                </c:pt>
              </c:strCache>
            </c:strRef>
          </c:cat>
          <c:val>
            <c:numRef>
              <c:f>No.estrenos.origen.disti.!$D$6:$M$6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No.estrenos.origen.disti.!$C$7</c:f>
              <c:strCache>
                <c:ptCount val="1"/>
                <c:pt idx="0">
                  <c:v>LATINOAMÉRICA</c:v>
                </c:pt>
              </c:strCache>
            </c:strRef>
          </c:tx>
          <c:invertIfNegative val="0"/>
          <c:cat>
            <c:strRef>
              <c:f>No.estrenos.origen.disti.!$D$4:$M$4</c:f>
              <c:strCache>
                <c:ptCount val="10"/>
                <c:pt idx="0">
                  <c:v>Cine Colombia</c:v>
                </c:pt>
                <c:pt idx="1">
                  <c:v>Cineplex</c:v>
                </c:pt>
                <c:pt idx="2">
                  <c:v>UIP</c:v>
                </c:pt>
                <c:pt idx="3">
                  <c:v>Cinecolor Films</c:v>
                </c:pt>
                <c:pt idx="4">
                  <c:v>Procinal</c:v>
                </c:pt>
                <c:pt idx="5">
                  <c:v>Babilla Cine</c:v>
                </c:pt>
                <c:pt idx="6">
                  <c:v>V.O. Cines</c:v>
                </c:pt>
                <c:pt idx="7">
                  <c:v>Otros</c:v>
                </c:pt>
                <c:pt idx="8">
                  <c:v>Mirador</c:v>
                </c:pt>
                <c:pt idx="9">
                  <c:v>Venus Films</c:v>
                </c:pt>
              </c:strCache>
            </c:strRef>
          </c:cat>
          <c:val>
            <c:numRef>
              <c:f>No.estrenos.origen.disti.!$D$7:$M$7</c:f>
              <c:numCache>
                <c:formatCode>General</c:formatCode>
                <c:ptCount val="10"/>
                <c:pt idx="0">
                  <c:v>11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3"/>
          <c:order val="3"/>
          <c:tx>
            <c:strRef>
              <c:f>No.estrenos.origen.disti.!$C$8</c:f>
              <c:strCache>
                <c:ptCount val="1"/>
                <c:pt idx="0">
                  <c:v>EUROPA</c:v>
                </c:pt>
              </c:strCache>
            </c:strRef>
          </c:tx>
          <c:invertIfNegative val="0"/>
          <c:cat>
            <c:strRef>
              <c:f>No.estrenos.origen.disti.!$D$4:$M$4</c:f>
              <c:strCache>
                <c:ptCount val="10"/>
                <c:pt idx="0">
                  <c:v>Cine Colombia</c:v>
                </c:pt>
                <c:pt idx="1">
                  <c:v>Cineplex</c:v>
                </c:pt>
                <c:pt idx="2">
                  <c:v>UIP</c:v>
                </c:pt>
                <c:pt idx="3">
                  <c:v>Cinecolor Films</c:v>
                </c:pt>
                <c:pt idx="4">
                  <c:v>Procinal</c:v>
                </c:pt>
                <c:pt idx="5">
                  <c:v>Babilla Cine</c:v>
                </c:pt>
                <c:pt idx="6">
                  <c:v>V.O. Cines</c:v>
                </c:pt>
                <c:pt idx="7">
                  <c:v>Otros</c:v>
                </c:pt>
                <c:pt idx="8">
                  <c:v>Mirador</c:v>
                </c:pt>
                <c:pt idx="9">
                  <c:v>Venus Films</c:v>
                </c:pt>
              </c:strCache>
            </c:strRef>
          </c:cat>
          <c:val>
            <c:numRef>
              <c:f>No.estrenos.origen.disti.!$D$8:$M$8</c:f>
              <c:numCache>
                <c:formatCode>General</c:formatCode>
                <c:ptCount val="10"/>
                <c:pt idx="0">
                  <c:v>17</c:v>
                </c:pt>
                <c:pt idx="1">
                  <c:v>11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13</c:v>
                </c:pt>
                <c:pt idx="6">
                  <c:v>4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4"/>
          <c:order val="4"/>
          <c:tx>
            <c:strRef>
              <c:f>No.estrenos.origen.disti.!$C$9</c:f>
              <c:strCache>
                <c:ptCount val="1"/>
                <c:pt idx="0">
                  <c:v>RESTO</c:v>
                </c:pt>
              </c:strCache>
            </c:strRef>
          </c:tx>
          <c:invertIfNegative val="0"/>
          <c:cat>
            <c:strRef>
              <c:f>No.estrenos.origen.disti.!$D$4:$M$4</c:f>
              <c:strCache>
                <c:ptCount val="10"/>
                <c:pt idx="0">
                  <c:v>Cine Colombia</c:v>
                </c:pt>
                <c:pt idx="1">
                  <c:v>Cineplex</c:v>
                </c:pt>
                <c:pt idx="2">
                  <c:v>UIP</c:v>
                </c:pt>
                <c:pt idx="3">
                  <c:v>Cinecolor Films</c:v>
                </c:pt>
                <c:pt idx="4">
                  <c:v>Procinal</c:v>
                </c:pt>
                <c:pt idx="5">
                  <c:v>Babilla Cine</c:v>
                </c:pt>
                <c:pt idx="6">
                  <c:v>V.O. Cines</c:v>
                </c:pt>
                <c:pt idx="7">
                  <c:v>Otros</c:v>
                </c:pt>
                <c:pt idx="8">
                  <c:v>Mirador</c:v>
                </c:pt>
                <c:pt idx="9">
                  <c:v>Venus Films</c:v>
                </c:pt>
              </c:strCache>
            </c:strRef>
          </c:cat>
          <c:val>
            <c:numRef>
              <c:f>No.estrenos.origen.disti.!$D$9:$M$9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9275520"/>
        <c:axId val="99277056"/>
      </c:barChart>
      <c:catAx>
        <c:axId val="9927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277056"/>
        <c:crosses val="autoZero"/>
        <c:auto val="1"/>
        <c:lblAlgn val="ctr"/>
        <c:lblOffset val="100"/>
        <c:noMultiLvlLbl val="0"/>
      </c:catAx>
      <c:valAx>
        <c:axId val="99277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9275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Número de películas colombianas exhibidas por distribuidor 2010-2013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'No peli.colom.distrib.año'!$C$4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'No peli.colom.distrib.año'!$B$5:$B$12</c:f>
              <c:strCache>
                <c:ptCount val="8"/>
                <c:pt idx="0">
                  <c:v>Cineco</c:v>
                </c:pt>
                <c:pt idx="1">
                  <c:v>UIP*</c:v>
                </c:pt>
                <c:pt idx="2">
                  <c:v>Universal</c:v>
                </c:pt>
                <c:pt idx="3">
                  <c:v>Cinecolor Films</c:v>
                </c:pt>
                <c:pt idx="4">
                  <c:v>Cineplex</c:v>
                </c:pt>
                <c:pt idx="5">
                  <c:v>Babilla Cine</c:v>
                </c:pt>
                <c:pt idx="6">
                  <c:v>Procinal</c:v>
                </c:pt>
                <c:pt idx="7">
                  <c:v>Otros</c:v>
                </c:pt>
              </c:strCache>
            </c:strRef>
          </c:cat>
          <c:val>
            <c:numRef>
              <c:f>'No peli.colom.distrib.año'!$C$5:$C$12</c:f>
              <c:numCache>
                <c:formatCode>General</c:formatCode>
                <c:ptCount val="8"/>
                <c:pt idx="0">
                  <c:v>9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'No peli.colom.distrib.año'!$D$4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cat>
            <c:strRef>
              <c:f>'No peli.colom.distrib.año'!$B$5:$B$12</c:f>
              <c:strCache>
                <c:ptCount val="8"/>
                <c:pt idx="0">
                  <c:v>Cineco</c:v>
                </c:pt>
                <c:pt idx="1">
                  <c:v>UIP*</c:v>
                </c:pt>
                <c:pt idx="2">
                  <c:v>Universal</c:v>
                </c:pt>
                <c:pt idx="3">
                  <c:v>Cinecolor Films</c:v>
                </c:pt>
                <c:pt idx="4">
                  <c:v>Cineplex</c:v>
                </c:pt>
                <c:pt idx="5">
                  <c:v>Babilla Cine</c:v>
                </c:pt>
                <c:pt idx="6">
                  <c:v>Procinal</c:v>
                </c:pt>
                <c:pt idx="7">
                  <c:v>Otros</c:v>
                </c:pt>
              </c:strCache>
            </c:strRef>
          </c:cat>
          <c:val>
            <c:numRef>
              <c:f>'No peli.colom.distrib.año'!$D$5:$D$12</c:f>
              <c:numCache>
                <c:formatCode>General</c:formatCode>
                <c:ptCount val="8"/>
                <c:pt idx="0">
                  <c:v>13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'No peli.colom.distrib.año'!$E$4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cat>
            <c:strRef>
              <c:f>'No peli.colom.distrib.año'!$B$5:$B$12</c:f>
              <c:strCache>
                <c:ptCount val="8"/>
                <c:pt idx="0">
                  <c:v>Cineco</c:v>
                </c:pt>
                <c:pt idx="1">
                  <c:v>UIP*</c:v>
                </c:pt>
                <c:pt idx="2">
                  <c:v>Universal</c:v>
                </c:pt>
                <c:pt idx="3">
                  <c:v>Cinecolor Films</c:v>
                </c:pt>
                <c:pt idx="4">
                  <c:v>Cineplex</c:v>
                </c:pt>
                <c:pt idx="5">
                  <c:v>Babilla Cine</c:v>
                </c:pt>
                <c:pt idx="6">
                  <c:v>Procinal</c:v>
                </c:pt>
                <c:pt idx="7">
                  <c:v>Otros</c:v>
                </c:pt>
              </c:strCache>
            </c:strRef>
          </c:cat>
          <c:val>
            <c:numRef>
              <c:f>'No peli.colom.distrib.año'!$E$5:$E$12</c:f>
              <c:numCache>
                <c:formatCode>General</c:formatCode>
                <c:ptCount val="8"/>
                <c:pt idx="0">
                  <c:v>18</c:v>
                </c:pt>
                <c:pt idx="1">
                  <c:v>4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'No peli.colom.distrib.año'!$F$4</c:f>
              <c:strCache>
                <c:ptCount val="1"/>
                <c:pt idx="0">
                  <c:v>2013</c:v>
                </c:pt>
              </c:strCache>
            </c:strRef>
          </c:tx>
          <c:spPr>
            <a:ln w="12700"/>
          </c:spPr>
          <c:cat>
            <c:strRef>
              <c:f>'No peli.colom.distrib.año'!$B$5:$B$12</c:f>
              <c:strCache>
                <c:ptCount val="8"/>
                <c:pt idx="0">
                  <c:v>Cineco</c:v>
                </c:pt>
                <c:pt idx="1">
                  <c:v>UIP*</c:v>
                </c:pt>
                <c:pt idx="2">
                  <c:v>Universal</c:v>
                </c:pt>
                <c:pt idx="3">
                  <c:v>Cinecolor Films</c:v>
                </c:pt>
                <c:pt idx="4">
                  <c:v>Cineplex</c:v>
                </c:pt>
                <c:pt idx="5">
                  <c:v>Babilla Cine</c:v>
                </c:pt>
                <c:pt idx="6">
                  <c:v>Procinal</c:v>
                </c:pt>
                <c:pt idx="7">
                  <c:v>Otros</c:v>
                </c:pt>
              </c:strCache>
            </c:strRef>
          </c:cat>
          <c:val>
            <c:numRef>
              <c:f>'No peli.colom.distrib.año'!$F$5:$F$12</c:f>
              <c:numCache>
                <c:formatCode>General</c:formatCode>
                <c:ptCount val="8"/>
                <c:pt idx="0">
                  <c:v>15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5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55584"/>
        <c:axId val="95557120"/>
      </c:lineChart>
      <c:catAx>
        <c:axId val="95555584"/>
        <c:scaling>
          <c:orientation val="minMax"/>
        </c:scaling>
        <c:delete val="0"/>
        <c:axPos val="b"/>
        <c:majorTickMark val="out"/>
        <c:minorTickMark val="none"/>
        <c:tickLblPos val="nextTo"/>
        <c:crossAx val="95557120"/>
        <c:crosses val="autoZero"/>
        <c:auto val="1"/>
        <c:lblAlgn val="ctr"/>
        <c:lblOffset val="100"/>
        <c:noMultiLvlLbl val="0"/>
      </c:catAx>
      <c:valAx>
        <c:axId val="95557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555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Particpación</a:t>
            </a:r>
            <a:r>
              <a:rPr lang="en-US" baseline="0"/>
              <a:t> total de películas exhibidas por distribuidor 2013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293724342149539"/>
          <c:y val="0.23718188843183544"/>
          <c:w val="0.39967681155842982"/>
          <c:h val="0.71526982646103976"/>
        </c:manualLayout>
      </c:layout>
      <c:pieChart>
        <c:varyColors val="1"/>
        <c:ser>
          <c:idx val="0"/>
          <c:order val="0"/>
          <c:tx>
            <c:strRef>
              <c:f>'Particip 2013.'!$F$28</c:f>
              <c:strCache>
                <c:ptCount val="1"/>
                <c:pt idx="0">
                  <c:v>Participación Exhibición de películas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'Particip 2013.'!$E$29:$E$37</c:f>
              <c:strCache>
                <c:ptCount val="9"/>
                <c:pt idx="0">
                  <c:v>Cine Colombia</c:v>
                </c:pt>
                <c:pt idx="1">
                  <c:v>UIP</c:v>
                </c:pt>
                <c:pt idx="2">
                  <c:v>Cinecolor Films</c:v>
                </c:pt>
                <c:pt idx="3">
                  <c:v>Cineplex</c:v>
                </c:pt>
                <c:pt idx="4">
                  <c:v>Babilla Cine</c:v>
                </c:pt>
                <c:pt idx="5">
                  <c:v>Procinal</c:v>
                </c:pt>
                <c:pt idx="6">
                  <c:v>V.O Cines</c:v>
                </c:pt>
                <c:pt idx="7">
                  <c:v>Venus Films</c:v>
                </c:pt>
                <c:pt idx="8">
                  <c:v>Otros</c:v>
                </c:pt>
              </c:strCache>
            </c:strRef>
          </c:cat>
          <c:val>
            <c:numRef>
              <c:f>'Particip 2013.'!$F$29:$F$37</c:f>
              <c:numCache>
                <c:formatCode>0.0%</c:formatCode>
                <c:ptCount val="9"/>
                <c:pt idx="0">
                  <c:v>0.41926345609065158</c:v>
                </c:pt>
                <c:pt idx="1">
                  <c:v>0.1246458923512748</c:v>
                </c:pt>
                <c:pt idx="2">
                  <c:v>0.11331444759206799</c:v>
                </c:pt>
                <c:pt idx="3">
                  <c:v>0.11331444759206799</c:v>
                </c:pt>
                <c:pt idx="4">
                  <c:v>8.7818696883852687E-2</c:v>
                </c:pt>
                <c:pt idx="5">
                  <c:v>7.0821529745042494E-2</c:v>
                </c:pt>
                <c:pt idx="6">
                  <c:v>2.8328611898016998E-2</c:v>
                </c:pt>
                <c:pt idx="7">
                  <c:v>2.2662889518413599E-2</c:v>
                </c:pt>
                <c:pt idx="8">
                  <c:v>1.9830028328611901E-2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6763914126118848"/>
          <c:y val="0.23893761409326139"/>
          <c:w val="0.20790727891686805"/>
          <c:h val="0.4892782042350294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total de espectadores por distribuidor 2013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0733850839001697"/>
          <c:y val="0.25732915915631027"/>
          <c:w val="0.4242794343184918"/>
          <c:h val="0.73303228662682229"/>
        </c:manualLayout>
      </c:layout>
      <c:pieChart>
        <c:varyColors val="1"/>
        <c:ser>
          <c:idx val="0"/>
          <c:order val="0"/>
          <c:tx>
            <c:strRef>
              <c:f>'Particip 2013.'!$F$51</c:f>
              <c:strCache>
                <c:ptCount val="1"/>
                <c:pt idx="0">
                  <c:v>Participación Espectadores 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'Particip 2013.'!$E$52:$E$60</c:f>
              <c:strCache>
                <c:ptCount val="9"/>
                <c:pt idx="0">
                  <c:v>Cine Colombia</c:v>
                </c:pt>
                <c:pt idx="1">
                  <c:v>UIP</c:v>
                </c:pt>
                <c:pt idx="2">
                  <c:v>Cinecolor Films</c:v>
                </c:pt>
                <c:pt idx="3">
                  <c:v>Cineplex</c:v>
                </c:pt>
                <c:pt idx="4">
                  <c:v>Babilla Cine</c:v>
                </c:pt>
                <c:pt idx="5">
                  <c:v>Procinal</c:v>
                </c:pt>
                <c:pt idx="6">
                  <c:v>V.O Cines</c:v>
                </c:pt>
                <c:pt idx="7">
                  <c:v>Venus Films</c:v>
                </c:pt>
                <c:pt idx="8">
                  <c:v>Otros</c:v>
                </c:pt>
              </c:strCache>
            </c:strRef>
          </c:cat>
          <c:val>
            <c:numRef>
              <c:f>'Particip 2013.'!$F$52:$F$60</c:f>
              <c:numCache>
                <c:formatCode>0.0%</c:formatCode>
                <c:ptCount val="9"/>
                <c:pt idx="0">
                  <c:v>0.44249217765221827</c:v>
                </c:pt>
                <c:pt idx="1">
                  <c:v>0.31550901901361073</c:v>
                </c:pt>
                <c:pt idx="2">
                  <c:v>0.2121942944436673</c:v>
                </c:pt>
                <c:pt idx="3">
                  <c:v>1.1558234156370827E-2</c:v>
                </c:pt>
                <c:pt idx="4">
                  <c:v>6.4883727238726095E-3</c:v>
                </c:pt>
                <c:pt idx="5">
                  <c:v>8.5767680462426488E-3</c:v>
                </c:pt>
                <c:pt idx="6">
                  <c:v>6.6239128317769659E-4</c:v>
                </c:pt>
                <c:pt idx="7">
                  <c:v>3.38329940051311E-4</c:v>
                </c:pt>
                <c:pt idx="8">
                  <c:v>2.1804127407886436E-3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326920300476204"/>
          <c:y val="0.3011304430319704"/>
          <c:w val="0.15883987772604496"/>
          <c:h val="0.5142060678434152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Distribuidores de películas colombianas</a:t>
            </a:r>
          </a:p>
          <a:p>
            <a:pPr>
              <a:defRPr/>
            </a:pPr>
            <a:r>
              <a:rPr lang="en-US"/>
              <a:t>2013</a:t>
            </a:r>
          </a:p>
        </c:rich>
      </c:tx>
      <c:layout>
        <c:manualLayout>
          <c:xMode val="edge"/>
          <c:yMode val="edge"/>
          <c:x val="0.13708183309428057"/>
          <c:y val="5.897839990738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2835528586449632E-2"/>
          <c:y val="0.239560580658328"/>
          <c:w val="0.79482995818183277"/>
          <c:h val="0.571015439400199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'Particip 2013.'!$D$79</c:f>
              <c:strCache>
                <c:ptCount val="1"/>
                <c:pt idx="0">
                  <c:v>Estrenos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'Particip 2013.'!$B$80:$B$85</c:f>
              <c:strCache>
                <c:ptCount val="6"/>
                <c:pt idx="0">
                  <c:v>Cinecolombia</c:v>
                </c:pt>
                <c:pt idx="1">
                  <c:v>Cineplex</c:v>
                </c:pt>
                <c:pt idx="2">
                  <c:v>Cinecolor Films</c:v>
                </c:pt>
                <c:pt idx="3">
                  <c:v>Procinal</c:v>
                </c:pt>
                <c:pt idx="4">
                  <c:v>Babilla Cine</c:v>
                </c:pt>
                <c:pt idx="5">
                  <c:v>UIP*</c:v>
                </c:pt>
              </c:strCache>
            </c:strRef>
          </c:cat>
          <c:val>
            <c:numRef>
              <c:f>'Particip 2013.'!$D$80:$D$85</c:f>
              <c:numCache>
                <c:formatCode>General</c:formatCode>
                <c:ptCount val="6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strRef>
              <c:f>'Particip 2013.'!$E$79</c:f>
              <c:strCache>
                <c:ptCount val="1"/>
                <c:pt idx="0">
                  <c:v>Reestrenos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'Particip 2013.'!$B$80:$B$85</c:f>
              <c:strCache>
                <c:ptCount val="6"/>
                <c:pt idx="0">
                  <c:v>Cinecolombia</c:v>
                </c:pt>
                <c:pt idx="1">
                  <c:v>Cineplex</c:v>
                </c:pt>
                <c:pt idx="2">
                  <c:v>Cinecolor Films</c:v>
                </c:pt>
                <c:pt idx="3">
                  <c:v>Procinal</c:v>
                </c:pt>
                <c:pt idx="4">
                  <c:v>Babilla Cine</c:v>
                </c:pt>
                <c:pt idx="5">
                  <c:v>UIP*</c:v>
                </c:pt>
              </c:strCache>
            </c:strRef>
          </c:cat>
          <c:val>
            <c:numRef>
              <c:f>'Particip 2013.'!$E$80:$E$85</c:f>
              <c:numCache>
                <c:formatCode>General</c:formatCode>
                <c:ptCount val="6"/>
                <c:pt idx="0">
                  <c:v>5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717824"/>
        <c:axId val="96719616"/>
      </c:barChart>
      <c:catAx>
        <c:axId val="96717824"/>
        <c:scaling>
          <c:orientation val="minMax"/>
        </c:scaling>
        <c:delete val="0"/>
        <c:axPos val="b"/>
        <c:majorTickMark val="out"/>
        <c:minorTickMark val="none"/>
        <c:tickLblPos val="nextTo"/>
        <c:crossAx val="96719616"/>
        <c:crosses val="autoZero"/>
        <c:auto val="1"/>
        <c:lblAlgn val="ctr"/>
        <c:lblOffset val="100"/>
        <c:noMultiLvlLbl val="0"/>
      </c:catAx>
      <c:valAx>
        <c:axId val="9671961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96717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764100460156312"/>
          <c:y val="0.31690938589155743"/>
          <c:w val="0.14032032322822613"/>
          <c:h val="0.152357328165702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Taquilla</a:t>
            </a:r>
            <a:r>
              <a:rPr lang="es-CO" baseline="0"/>
              <a:t> por distribuidor estrenos colombianos 2013</a:t>
            </a:r>
            <a:endParaRPr lang="es-CO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'Taquilla estrenos col. '!$C$3</c:f>
              <c:strCache>
                <c:ptCount val="1"/>
                <c:pt idx="0">
                  <c:v>Box Office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'Taquilla estrenos col. '!$B$4:$B$26</c:f>
              <c:strCache>
                <c:ptCount val="6"/>
                <c:pt idx="0">
                  <c:v>Cinecolombia</c:v>
                </c:pt>
                <c:pt idx="1">
                  <c:v>Cinecolor Films</c:v>
                </c:pt>
                <c:pt idx="2">
                  <c:v>UIP*</c:v>
                </c:pt>
                <c:pt idx="3">
                  <c:v>Cineplex</c:v>
                </c:pt>
                <c:pt idx="4">
                  <c:v>Babilla Cine</c:v>
                </c:pt>
                <c:pt idx="5">
                  <c:v>Procinal</c:v>
                </c:pt>
              </c:strCache>
            </c:strRef>
          </c:cat>
          <c:val>
            <c:numRef>
              <c:f>'Taquilla estrenos col. '!$C$4:$C$26</c:f>
              <c:numCache>
                <c:formatCode>_(* #,##0.00_);_(* \(#,##0.00\);_(* "-"??_);_(@_)</c:formatCode>
                <c:ptCount val="6"/>
                <c:pt idx="0" formatCode="#,##0.00">
                  <c:v>5969.2</c:v>
                </c:pt>
                <c:pt idx="1">
                  <c:v>2378.13195</c:v>
                </c:pt>
                <c:pt idx="2">
                  <c:v>357.90539999999999</c:v>
                </c:pt>
                <c:pt idx="3">
                  <c:v>187.46969999999999</c:v>
                </c:pt>
                <c:pt idx="4">
                  <c:v>85.587599999999995</c:v>
                </c:pt>
                <c:pt idx="5">
                  <c:v>7.6675000000000004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10528"/>
        <c:axId val="97512064"/>
      </c:barChart>
      <c:catAx>
        <c:axId val="97510528"/>
        <c:scaling>
          <c:orientation val="minMax"/>
        </c:scaling>
        <c:delete val="0"/>
        <c:axPos val="b"/>
        <c:majorTickMark val="out"/>
        <c:minorTickMark val="none"/>
        <c:tickLblPos val="nextTo"/>
        <c:crossAx val="97512064"/>
        <c:crosses val="autoZero"/>
        <c:auto val="1"/>
        <c:lblAlgn val="ctr"/>
        <c:lblOffset val="100"/>
        <c:noMultiLvlLbl val="0"/>
      </c:catAx>
      <c:valAx>
        <c:axId val="975120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Millones de pesos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97510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Ciudades/municipios en los que fueron exhíbidos estrenos colombianos 2013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'Ciudades.estrenos.2013'!$B$6:$B$22</c:f>
              <c:strCache>
                <c:ptCount val="17"/>
                <c:pt idx="0">
                  <c:v>EL PASEO 3</c:v>
                </c:pt>
                <c:pt idx="1">
                  <c:v>EL CONTROL</c:v>
                </c:pt>
                <c:pt idx="2">
                  <c:v>ROA</c:v>
                </c:pt>
                <c:pt idx="3">
                  <c:v>ROLLING POR COLOMBIA</c:v>
                </c:pt>
                <c:pt idx="4">
                  <c:v>CRIMEN CON VISTA AL MAR</c:v>
                </c:pt>
                <c:pt idx="5">
                  <c:v>SECRETOS</c:v>
                </c:pt>
                <c:pt idx="6">
                  <c:v>AMORES PELIGROSOS</c:v>
                </c:pt>
                <c:pt idx="7">
                  <c:v>LO AZUL DEL CIELO</c:v>
                </c:pt>
                <c:pt idx="8">
                  <c:v>LA JUSTA MEDIDA</c:v>
                </c:pt>
                <c:pt idx="9">
                  <c:v>CAZANDO LUCIERNAGAS</c:v>
                </c:pt>
                <c:pt idx="10">
                  <c:v>EDIFICIO ROYAL</c:v>
                </c:pt>
                <c:pt idx="11">
                  <c:v>ESTRELLA DEL SUR</c:v>
                </c:pt>
                <c:pt idx="12">
                  <c:v>LA ETERNA NOCHE DE LAS 12 LUNAS</c:v>
                </c:pt>
                <c:pt idx="13">
                  <c:v>DON CA</c:v>
                </c:pt>
                <c:pt idx="14">
                  <c:v>PESCADOR</c:v>
                </c:pt>
                <c:pt idx="15">
                  <c:v>CRONICAS DEL FIN DEL MUNDO</c:v>
                </c:pt>
                <c:pt idx="16">
                  <c:v>PABLOS HIPPOS</c:v>
                </c:pt>
              </c:strCache>
            </c:strRef>
          </c:cat>
          <c:val>
            <c:numRef>
              <c:f>'Ciudades.estrenos.2013'!$H$6:$H$22</c:f>
              <c:numCache>
                <c:formatCode>General</c:formatCode>
                <c:ptCount val="17"/>
                <c:pt idx="0">
                  <c:v>45</c:v>
                </c:pt>
                <c:pt idx="1">
                  <c:v>36</c:v>
                </c:pt>
                <c:pt idx="2">
                  <c:v>36</c:v>
                </c:pt>
                <c:pt idx="3">
                  <c:v>25</c:v>
                </c:pt>
                <c:pt idx="4">
                  <c:v>27</c:v>
                </c:pt>
                <c:pt idx="5">
                  <c:v>22</c:v>
                </c:pt>
                <c:pt idx="6">
                  <c:v>21</c:v>
                </c:pt>
                <c:pt idx="7">
                  <c:v>20</c:v>
                </c:pt>
                <c:pt idx="8">
                  <c:v>17</c:v>
                </c:pt>
                <c:pt idx="9">
                  <c:v>11</c:v>
                </c:pt>
                <c:pt idx="10">
                  <c:v>9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7816576"/>
        <c:axId val="97818112"/>
        <c:axId val="0"/>
      </c:bar3DChart>
      <c:catAx>
        <c:axId val="97816576"/>
        <c:scaling>
          <c:orientation val="minMax"/>
        </c:scaling>
        <c:delete val="0"/>
        <c:axPos val="b"/>
        <c:majorTickMark val="out"/>
        <c:minorTickMark val="none"/>
        <c:tickLblPos val="nextTo"/>
        <c:crossAx val="97818112"/>
        <c:crosses val="autoZero"/>
        <c:auto val="1"/>
        <c:lblAlgn val="ctr"/>
        <c:lblOffset val="100"/>
        <c:noMultiLvlLbl val="0"/>
      </c:catAx>
      <c:valAx>
        <c:axId val="978181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97816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No</a:t>
            </a:r>
            <a:r>
              <a:rPr lang="es-CO" baseline="0"/>
              <a:t> de espectadores por estreno nacional 2013</a:t>
            </a:r>
          </a:p>
          <a:p>
            <a:pPr>
              <a:defRPr/>
            </a:pPr>
            <a:endParaRPr lang="es-CO"/>
          </a:p>
        </c:rich>
      </c:tx>
      <c:layout>
        <c:manualLayout>
          <c:xMode val="edge"/>
          <c:yMode val="edge"/>
          <c:x val="0.24511390051139006"/>
          <c:y val="1.6494845360824743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1130366026422424E-2"/>
          <c:y val="1.8677490056011041E-2"/>
          <c:w val="0.89538572087710944"/>
          <c:h val="0.55776395921169997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'Ciudades.estrenos.2013'!$B$6:$B$22</c:f>
              <c:strCache>
                <c:ptCount val="17"/>
                <c:pt idx="0">
                  <c:v>EL PASEO 3</c:v>
                </c:pt>
                <c:pt idx="1">
                  <c:v>EL CONTROL</c:v>
                </c:pt>
                <c:pt idx="2">
                  <c:v>ROA</c:v>
                </c:pt>
                <c:pt idx="3">
                  <c:v>ROLLING POR COLOMBIA</c:v>
                </c:pt>
                <c:pt idx="4">
                  <c:v>CRIMEN CON VISTA AL MAR</c:v>
                </c:pt>
                <c:pt idx="5">
                  <c:v>SECRETOS</c:v>
                </c:pt>
                <c:pt idx="6">
                  <c:v>AMORES PELIGROSOS</c:v>
                </c:pt>
                <c:pt idx="7">
                  <c:v>LO AZUL DEL CIELO</c:v>
                </c:pt>
                <c:pt idx="8">
                  <c:v>LA JUSTA MEDIDA</c:v>
                </c:pt>
                <c:pt idx="9">
                  <c:v>CAZANDO LUCIERNAGAS</c:v>
                </c:pt>
                <c:pt idx="10">
                  <c:v>EDIFICIO ROYAL</c:v>
                </c:pt>
                <c:pt idx="11">
                  <c:v>ESTRELLA DEL SUR</c:v>
                </c:pt>
                <c:pt idx="12">
                  <c:v>LA ETERNA NOCHE DE LAS 12 LUNAS</c:v>
                </c:pt>
                <c:pt idx="13">
                  <c:v>DON CA</c:v>
                </c:pt>
                <c:pt idx="14">
                  <c:v>PESCADOR</c:v>
                </c:pt>
                <c:pt idx="15">
                  <c:v>CRONICAS DEL FIN DEL MUNDO</c:v>
                </c:pt>
                <c:pt idx="16">
                  <c:v>PABLOS HIPPOS</c:v>
                </c:pt>
              </c:strCache>
            </c:strRef>
          </c:cat>
          <c:val>
            <c:numRef>
              <c:f>'Ciudades.estrenos.2013'!$F$6:$F$22</c:f>
              <c:numCache>
                <c:formatCode>_(* #,##0_);_(* \(#,##0\);_(* "-"??_);_(@_)</c:formatCode>
                <c:ptCount val="17"/>
                <c:pt idx="0">
                  <c:v>364922</c:v>
                </c:pt>
                <c:pt idx="1">
                  <c:v>259026</c:v>
                </c:pt>
                <c:pt idx="2">
                  <c:v>160588</c:v>
                </c:pt>
                <c:pt idx="3">
                  <c:v>154713</c:v>
                </c:pt>
                <c:pt idx="4">
                  <c:v>101491</c:v>
                </c:pt>
                <c:pt idx="5">
                  <c:v>48535</c:v>
                </c:pt>
                <c:pt idx="6">
                  <c:v>46786</c:v>
                </c:pt>
                <c:pt idx="7">
                  <c:v>19928</c:v>
                </c:pt>
                <c:pt idx="8">
                  <c:v>19530</c:v>
                </c:pt>
                <c:pt idx="9">
                  <c:v>7266</c:v>
                </c:pt>
                <c:pt idx="10">
                  <c:v>10937</c:v>
                </c:pt>
                <c:pt idx="11">
                  <c:v>6513</c:v>
                </c:pt>
                <c:pt idx="12">
                  <c:v>5972</c:v>
                </c:pt>
                <c:pt idx="13">
                  <c:v>4029</c:v>
                </c:pt>
                <c:pt idx="14">
                  <c:v>3526</c:v>
                </c:pt>
                <c:pt idx="15">
                  <c:v>1345</c:v>
                </c:pt>
                <c:pt idx="16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7722368"/>
        <c:axId val="97723904"/>
        <c:axId val="0"/>
      </c:bar3DChart>
      <c:catAx>
        <c:axId val="97722368"/>
        <c:scaling>
          <c:orientation val="minMax"/>
        </c:scaling>
        <c:delete val="0"/>
        <c:axPos val="b"/>
        <c:majorTickMark val="out"/>
        <c:minorTickMark val="none"/>
        <c:tickLblPos val="nextTo"/>
        <c:crossAx val="97723904"/>
        <c:crosses val="autoZero"/>
        <c:auto val="1"/>
        <c:lblAlgn val="ctr"/>
        <c:lblOffset val="100"/>
        <c:noMultiLvlLbl val="0"/>
      </c:catAx>
      <c:valAx>
        <c:axId val="9772390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97722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Espectadores estrenos colombianos 2013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0541587205016913E-2"/>
          <c:y val="3.3849078826476538E-2"/>
          <c:w val="0.89697491101455884"/>
          <c:h val="0.56075023715266503"/>
        </c:manualLayout>
      </c:layout>
      <c:barChart>
        <c:barDir val="col"/>
        <c:grouping val="clustered"/>
        <c:varyColors val="0"/>
        <c:ser>
          <c:idx val="0"/>
          <c:order val="0"/>
          <c:spPr>
            <a:ln w="28575">
              <a:noFill/>
            </a:ln>
          </c:spPr>
          <c:invertIfNegative val="0"/>
          <c:dLbls>
            <c:dLbl>
              <c:idx val="2"/>
              <c:layout>
                <c:manualLayout>
                  <c:x val="0"/>
                  <c:y val="-2.266288277817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No.plazas.estrenos.col.!$B$6:$B$22</c:f>
              <c:strCache>
                <c:ptCount val="17"/>
                <c:pt idx="0">
                  <c:v>EL PASEO 3</c:v>
                </c:pt>
                <c:pt idx="1">
                  <c:v>EL CONTROL</c:v>
                </c:pt>
                <c:pt idx="2">
                  <c:v>ROA</c:v>
                </c:pt>
                <c:pt idx="3">
                  <c:v>ROLLING POR COLOMBIA</c:v>
                </c:pt>
                <c:pt idx="4">
                  <c:v>CRIMEN CON VISTA AL MAR</c:v>
                </c:pt>
                <c:pt idx="5">
                  <c:v>SECRETOS</c:v>
                </c:pt>
                <c:pt idx="6">
                  <c:v>AMORES PELIGROSOS</c:v>
                </c:pt>
                <c:pt idx="7">
                  <c:v>LO AZUL DEL CIELO</c:v>
                </c:pt>
                <c:pt idx="8">
                  <c:v>LA JUSTA MEDIDA</c:v>
                </c:pt>
                <c:pt idx="9">
                  <c:v>EDIFICIO ROYAL</c:v>
                </c:pt>
                <c:pt idx="10">
                  <c:v>CAZANDO LUCIERNAGAS</c:v>
                </c:pt>
                <c:pt idx="11">
                  <c:v>ESTRELLA DEL SUR</c:v>
                </c:pt>
                <c:pt idx="12">
                  <c:v>LA ETERNA NOCHE DE LAS 12 LUNAS</c:v>
                </c:pt>
                <c:pt idx="13">
                  <c:v>DON CA</c:v>
                </c:pt>
                <c:pt idx="14">
                  <c:v>PESCADOR</c:v>
                </c:pt>
                <c:pt idx="15">
                  <c:v>CRONICAS DEL FIN DEL MUNDO</c:v>
                </c:pt>
                <c:pt idx="16">
                  <c:v>PABLOS HIPPOS</c:v>
                </c:pt>
              </c:strCache>
            </c:strRef>
          </c:cat>
          <c:val>
            <c:numRef>
              <c:f>No.plazas.estrenos.col.!$F$6:$F$22</c:f>
              <c:numCache>
                <c:formatCode>_(* #,##0_);_(* \(#,##0\);_(* "-"??_);_(@_)</c:formatCode>
                <c:ptCount val="17"/>
                <c:pt idx="0">
                  <c:v>364922</c:v>
                </c:pt>
                <c:pt idx="1">
                  <c:v>259026</c:v>
                </c:pt>
                <c:pt idx="2">
                  <c:v>160588</c:v>
                </c:pt>
                <c:pt idx="3">
                  <c:v>154713</c:v>
                </c:pt>
                <c:pt idx="4">
                  <c:v>101491</c:v>
                </c:pt>
                <c:pt idx="5">
                  <c:v>48535</c:v>
                </c:pt>
                <c:pt idx="6">
                  <c:v>46786</c:v>
                </c:pt>
                <c:pt idx="7">
                  <c:v>19928</c:v>
                </c:pt>
                <c:pt idx="8">
                  <c:v>19530</c:v>
                </c:pt>
                <c:pt idx="9">
                  <c:v>10937</c:v>
                </c:pt>
                <c:pt idx="10">
                  <c:v>7266</c:v>
                </c:pt>
                <c:pt idx="11">
                  <c:v>6513</c:v>
                </c:pt>
                <c:pt idx="12">
                  <c:v>5972</c:v>
                </c:pt>
                <c:pt idx="13">
                  <c:v>4029</c:v>
                </c:pt>
                <c:pt idx="14">
                  <c:v>3526</c:v>
                </c:pt>
                <c:pt idx="15">
                  <c:v>1345</c:v>
                </c:pt>
                <c:pt idx="16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75840"/>
        <c:axId val="97877376"/>
      </c:barChart>
      <c:catAx>
        <c:axId val="97875840"/>
        <c:scaling>
          <c:orientation val="minMax"/>
        </c:scaling>
        <c:delete val="0"/>
        <c:axPos val="b"/>
        <c:majorTickMark val="out"/>
        <c:minorTickMark val="none"/>
        <c:tickLblPos val="nextTo"/>
        <c:crossAx val="97877376"/>
        <c:crosses val="autoZero"/>
        <c:auto val="1"/>
        <c:lblAlgn val="ctr"/>
        <c:lblOffset val="100"/>
        <c:noMultiLvlLbl val="0"/>
      </c:catAx>
      <c:valAx>
        <c:axId val="9787737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97875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371474</xdr:colOff>
      <xdr:row>4</xdr:row>
      <xdr:rowOff>14286</xdr:rowOff>
    </xdr:from>
    <xdr:to>
      <xdr:col>21</xdr:col>
      <xdr:colOff>323850</xdr:colOff>
      <xdr:row>21</xdr:row>
      <xdr:rowOff>38100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1</xdr:row>
      <xdr:rowOff>100011</xdr:rowOff>
    </xdr:from>
    <xdr:to>
      <xdr:col>18</xdr:col>
      <xdr:colOff>381000</xdr:colOff>
      <xdr:row>17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799235</xdr:colOff>
      <xdr:row>26</xdr:row>
      <xdr:rowOff>88754</xdr:rowOff>
    </xdr:from>
    <xdr:to>
      <xdr:col>12</xdr:col>
      <xdr:colOff>258535</xdr:colOff>
      <xdr:row>46</xdr:row>
      <xdr:rowOff>81644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9523</xdr:colOff>
      <xdr:row>50</xdr:row>
      <xdr:rowOff>219075</xdr:rowOff>
    </xdr:from>
    <xdr:to>
      <xdr:col>14</xdr:col>
      <xdr:colOff>504824</xdr:colOff>
      <xdr:row>70</xdr:row>
      <xdr:rowOff>47625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437886</xdr:colOff>
      <xdr:row>76</xdr:row>
      <xdr:rowOff>15874</xdr:rowOff>
    </xdr:from>
    <xdr:to>
      <xdr:col>13</xdr:col>
      <xdr:colOff>440532</xdr:colOff>
      <xdr:row>92</xdr:row>
      <xdr:rowOff>27781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185736</xdr:rowOff>
    </xdr:from>
    <xdr:to>
      <xdr:col>9</xdr:col>
      <xdr:colOff>533400</xdr:colOff>
      <xdr:row>37</xdr:row>
      <xdr:rowOff>57149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542924</xdr:colOff>
      <xdr:row>4</xdr:row>
      <xdr:rowOff>14286</xdr:rowOff>
    </xdr:from>
    <xdr:to>
      <xdr:col>20</xdr:col>
      <xdr:colOff>514350</xdr:colOff>
      <xdr:row>23</xdr:row>
      <xdr:rowOff>85725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66673</xdr:colOff>
      <xdr:row>30</xdr:row>
      <xdr:rowOff>9525</xdr:rowOff>
    </xdr:from>
    <xdr:to>
      <xdr:col>7</xdr:col>
      <xdr:colOff>704850</xdr:colOff>
      <xdr:row>55</xdr:row>
      <xdr:rowOff>104775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28</xdr:row>
      <xdr:rowOff>152400</xdr:rowOff>
    </xdr:from>
    <xdr:to>
      <xdr:col>8</xdr:col>
      <xdr:colOff>85726</xdr:colOff>
      <xdr:row>46</xdr:row>
      <xdr:rowOff>85726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752474</xdr:colOff>
      <xdr:row>4</xdr:row>
      <xdr:rowOff>4761</xdr:rowOff>
    </xdr:from>
    <xdr:to>
      <xdr:col>18</xdr:col>
      <xdr:colOff>514349</xdr:colOff>
      <xdr:row>26</xdr:row>
      <xdr:rowOff>104774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723899</xdr:colOff>
      <xdr:row>10</xdr:row>
      <xdr:rowOff>176211</xdr:rowOff>
    </xdr:from>
    <xdr:to>
      <xdr:col>12</xdr:col>
      <xdr:colOff>571499</xdr:colOff>
      <xdr:row>26</xdr:row>
      <xdr:rowOff>9524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361390</xdr:colOff>
      <xdr:row>2</xdr:row>
      <xdr:rowOff>56029</xdr:rowOff>
    </xdr:from>
    <xdr:to>
      <xdr:col>30</xdr:col>
      <xdr:colOff>694765</xdr:colOff>
      <xdr:row>24</xdr:row>
      <xdr:rowOff>145677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103"/>
  <sheetViews>
    <sheetView showGridLines="0" topLeftCell="B68" workbookViewId="0">
      <selection activeCell="H85" sqref="H85"/>
    </sheetView>
  </sheetViews>
  <sheetFormatPr baseColWidth="10" defaultRowHeight="15" outlineLevelRow="2" x14ac:dyDescent="0.25"/>
  <cols>
    <col min="2" max="2" width="11.5703125" bestFit="1" customWidth="1"/>
    <col min="3" max="3" width="29.42578125" bestFit="1" customWidth="1"/>
    <col min="4" max="4" width="11.5703125" bestFit="1" customWidth="1"/>
    <col min="5" max="5" width="11.42578125" style="21"/>
    <col min="6" max="6" width="12.5703125" customWidth="1"/>
    <col min="7" max="7" width="11.42578125" style="21"/>
    <col min="8" max="8" width="11.5703125" bestFit="1" customWidth="1"/>
    <col min="9" max="9" width="11.5703125" style="21" customWidth="1"/>
    <col min="10" max="10" width="20" bestFit="1" customWidth="1"/>
    <col min="11" max="11" width="11.85546875" style="21" customWidth="1"/>
    <col min="12" max="12" width="20.140625" customWidth="1"/>
    <col min="13" max="13" width="11.42578125" style="21"/>
  </cols>
  <sheetData>
    <row r="1" spans="2:13" ht="34.5" customHeight="1" thickBot="1" x14ac:dyDescent="0.3">
      <c r="B1" s="132" t="s">
        <v>7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2:13" ht="51.75" thickBot="1" x14ac:dyDescent="0.3">
      <c r="B2" s="28" t="s">
        <v>25</v>
      </c>
      <c r="C2" s="29" t="s">
        <v>0</v>
      </c>
      <c r="D2" s="29" t="s">
        <v>1</v>
      </c>
      <c r="E2" s="30" t="s">
        <v>32</v>
      </c>
      <c r="F2" s="29" t="s">
        <v>2</v>
      </c>
      <c r="G2" s="31" t="s">
        <v>33</v>
      </c>
      <c r="H2" s="29" t="s">
        <v>3</v>
      </c>
      <c r="I2" s="31" t="s">
        <v>34</v>
      </c>
      <c r="J2" s="29" t="s">
        <v>4</v>
      </c>
      <c r="K2" s="31" t="s">
        <v>35</v>
      </c>
      <c r="L2" s="29" t="s">
        <v>5</v>
      </c>
      <c r="M2" s="32" t="s">
        <v>36</v>
      </c>
    </row>
    <row r="3" spans="2:13" outlineLevel="2" x14ac:dyDescent="0.25">
      <c r="B3" s="43">
        <v>2010</v>
      </c>
      <c r="C3" s="44" t="s">
        <v>21</v>
      </c>
      <c r="D3" s="45">
        <v>0</v>
      </c>
      <c r="E3" s="26">
        <f t="shared" ref="E3:E21" si="0">D3/$H$22</f>
        <v>0</v>
      </c>
      <c r="F3" s="45">
        <v>19</v>
      </c>
      <c r="G3" s="26">
        <f t="shared" ref="G3:G21" si="1">F3/$H$22</f>
        <v>6.6433566433566432E-2</v>
      </c>
      <c r="H3" s="45">
        <f>+D3+F3</f>
        <v>19</v>
      </c>
      <c r="I3" s="26">
        <f t="shared" ref="I3:I22" si="2">H3/$H$22</f>
        <v>6.6433566433566432E-2</v>
      </c>
      <c r="J3" s="46">
        <v>138638</v>
      </c>
      <c r="K3" s="26">
        <f t="shared" ref="K3:K21" si="3">J3/$J$22</f>
        <v>4.1218319797649144E-3</v>
      </c>
      <c r="L3" s="46">
        <v>1103527518</v>
      </c>
      <c r="M3" s="27">
        <f t="shared" ref="M3:M22" si="4">L3/$L$22</f>
        <v>4.2782270082929938E-3</v>
      </c>
    </row>
    <row r="4" spans="2:13" outlineLevel="2" x14ac:dyDescent="0.25">
      <c r="B4" s="17">
        <v>2010</v>
      </c>
      <c r="C4" s="13" t="s">
        <v>19</v>
      </c>
      <c r="D4" s="5">
        <v>0</v>
      </c>
      <c r="E4" s="18">
        <f t="shared" si="0"/>
        <v>0</v>
      </c>
      <c r="F4" s="5">
        <v>3</v>
      </c>
      <c r="G4" s="18">
        <f t="shared" si="1"/>
        <v>1.048951048951049E-2</v>
      </c>
      <c r="H4" s="45">
        <f t="shared" ref="H4:H21" si="5">+D4+F4</f>
        <v>3</v>
      </c>
      <c r="I4" s="18">
        <f t="shared" si="2"/>
        <v>1.048951048951049E-2</v>
      </c>
      <c r="J4" s="8">
        <v>541401</v>
      </c>
      <c r="K4" s="18">
        <f t="shared" si="3"/>
        <v>1.6096336903855396E-2</v>
      </c>
      <c r="L4" s="8">
        <v>5373680698</v>
      </c>
      <c r="M4" s="19">
        <f t="shared" si="4"/>
        <v>2.0833033631814105E-2</v>
      </c>
    </row>
    <row r="5" spans="2:13" outlineLevel="2" x14ac:dyDescent="0.25">
      <c r="B5" s="17">
        <v>2010</v>
      </c>
      <c r="C5" s="5" t="s">
        <v>13</v>
      </c>
      <c r="D5" s="10">
        <v>9</v>
      </c>
      <c r="E5" s="18">
        <f t="shared" si="0"/>
        <v>3.1468531468531472E-2</v>
      </c>
      <c r="F5" s="10">
        <v>78</v>
      </c>
      <c r="G5" s="18">
        <f t="shared" si="1"/>
        <v>0.27272727272727271</v>
      </c>
      <c r="H5" s="45">
        <f t="shared" si="5"/>
        <v>87</v>
      </c>
      <c r="I5" s="18">
        <f t="shared" si="2"/>
        <v>0.30419580419580422</v>
      </c>
      <c r="J5" s="11">
        <v>4405149</v>
      </c>
      <c r="K5" s="18">
        <f t="shared" si="3"/>
        <v>0.1309690274227083</v>
      </c>
      <c r="L5" s="11">
        <v>30903644451</v>
      </c>
      <c r="M5" s="19">
        <f t="shared" si="4"/>
        <v>0.11980925186584436</v>
      </c>
    </row>
    <row r="6" spans="2:13" outlineLevel="2" x14ac:dyDescent="0.25">
      <c r="B6" s="17">
        <v>2010</v>
      </c>
      <c r="C6" s="6" t="s">
        <v>8</v>
      </c>
      <c r="D6" s="7">
        <v>0</v>
      </c>
      <c r="E6" s="18">
        <f t="shared" si="0"/>
        <v>0</v>
      </c>
      <c r="F6" s="7">
        <v>1</v>
      </c>
      <c r="G6" s="18">
        <f t="shared" si="1"/>
        <v>3.4965034965034965E-3</v>
      </c>
      <c r="H6" s="45">
        <f t="shared" si="5"/>
        <v>1</v>
      </c>
      <c r="I6" s="18">
        <f t="shared" si="2"/>
        <v>3.4965034965034965E-3</v>
      </c>
      <c r="J6" s="8">
        <v>36184</v>
      </c>
      <c r="K6" s="18">
        <f t="shared" si="3"/>
        <v>1.0757827461144395E-3</v>
      </c>
      <c r="L6" s="8">
        <v>243196800</v>
      </c>
      <c r="M6" s="19">
        <f t="shared" si="4"/>
        <v>9.4284111734350918E-4</v>
      </c>
    </row>
    <row r="7" spans="2:13" outlineLevel="2" x14ac:dyDescent="0.25">
      <c r="B7" s="17">
        <v>2010</v>
      </c>
      <c r="C7" s="13" t="s">
        <v>18</v>
      </c>
      <c r="D7" s="5">
        <v>0</v>
      </c>
      <c r="E7" s="18">
        <f t="shared" si="0"/>
        <v>0</v>
      </c>
      <c r="F7" s="5">
        <v>1</v>
      </c>
      <c r="G7" s="18">
        <f t="shared" si="1"/>
        <v>3.4965034965034965E-3</v>
      </c>
      <c r="H7" s="45">
        <f t="shared" si="5"/>
        <v>1</v>
      </c>
      <c r="I7" s="18">
        <f t="shared" si="2"/>
        <v>3.4965034965034965E-3</v>
      </c>
      <c r="J7" s="8">
        <v>80</v>
      </c>
      <c r="K7" s="18">
        <f t="shared" si="3"/>
        <v>2.378471691608312E-6</v>
      </c>
      <c r="L7" s="8">
        <v>320000</v>
      </c>
      <c r="M7" s="19">
        <f t="shared" si="4"/>
        <v>1.2405967411985805E-6</v>
      </c>
    </row>
    <row r="8" spans="2:13" outlineLevel="2" x14ac:dyDescent="0.25">
      <c r="B8" s="17">
        <v>2010</v>
      </c>
      <c r="C8" s="6" t="s">
        <v>10</v>
      </c>
      <c r="D8" s="7">
        <v>4</v>
      </c>
      <c r="E8" s="18">
        <f t="shared" si="0"/>
        <v>1.3986013986013986E-2</v>
      </c>
      <c r="F8" s="7">
        <v>36</v>
      </c>
      <c r="G8" s="18">
        <f t="shared" si="1"/>
        <v>0.12587412587412589</v>
      </c>
      <c r="H8" s="45">
        <f t="shared" si="5"/>
        <v>40</v>
      </c>
      <c r="I8" s="18">
        <f t="shared" si="2"/>
        <v>0.13986013986013987</v>
      </c>
      <c r="J8" s="8">
        <v>684676</v>
      </c>
      <c r="K8" s="18">
        <f t="shared" si="3"/>
        <v>2.0356031049045157E-2</v>
      </c>
      <c r="L8" s="8">
        <v>4861857708</v>
      </c>
      <c r="M8" s="19">
        <f t="shared" si="4"/>
        <v>1.8848765089737499E-2</v>
      </c>
    </row>
    <row r="9" spans="2:13" outlineLevel="2" x14ac:dyDescent="0.25">
      <c r="B9" s="17">
        <v>2010</v>
      </c>
      <c r="C9" s="13" t="s">
        <v>24</v>
      </c>
      <c r="D9" s="5">
        <v>0</v>
      </c>
      <c r="E9" s="18">
        <f t="shared" si="0"/>
        <v>0</v>
      </c>
      <c r="F9" s="5">
        <v>2</v>
      </c>
      <c r="G9" s="18">
        <f t="shared" si="1"/>
        <v>6.993006993006993E-3</v>
      </c>
      <c r="H9" s="45">
        <f t="shared" si="5"/>
        <v>2</v>
      </c>
      <c r="I9" s="18">
        <f t="shared" si="2"/>
        <v>6.993006993006993E-3</v>
      </c>
      <c r="J9" s="8">
        <v>27389</v>
      </c>
      <c r="K9" s="18">
        <f t="shared" si="3"/>
        <v>8.142995145182507E-4</v>
      </c>
      <c r="L9" s="8">
        <v>174561500</v>
      </c>
      <c r="M9" s="19">
        <f t="shared" si="4"/>
        <v>6.7675133762105011E-4</v>
      </c>
    </row>
    <row r="10" spans="2:13" outlineLevel="2" x14ac:dyDescent="0.25">
      <c r="B10" s="17">
        <v>2010</v>
      </c>
      <c r="C10" s="13" t="s">
        <v>26</v>
      </c>
      <c r="D10" s="5">
        <v>0</v>
      </c>
      <c r="E10" s="18">
        <f t="shared" si="0"/>
        <v>0</v>
      </c>
      <c r="F10" s="5">
        <v>27</v>
      </c>
      <c r="G10" s="18">
        <f t="shared" si="1"/>
        <v>9.4405594405594401E-2</v>
      </c>
      <c r="H10" s="45">
        <f t="shared" si="5"/>
        <v>27</v>
      </c>
      <c r="I10" s="18">
        <f t="shared" si="2"/>
        <v>9.4405594405594401E-2</v>
      </c>
      <c r="J10" s="8">
        <v>3040472</v>
      </c>
      <c r="K10" s="18">
        <f t="shared" si="3"/>
        <v>9.0395957264096341E-2</v>
      </c>
      <c r="L10" s="8">
        <v>22291823021</v>
      </c>
      <c r="M10" s="19">
        <f t="shared" si="4"/>
        <v>8.6422384360087798E-2</v>
      </c>
    </row>
    <row r="11" spans="2:13" outlineLevel="2" x14ac:dyDescent="0.25">
      <c r="B11" s="17">
        <v>2010</v>
      </c>
      <c r="C11" s="13" t="s">
        <v>16</v>
      </c>
      <c r="D11" s="5">
        <v>0</v>
      </c>
      <c r="E11" s="18">
        <f t="shared" si="0"/>
        <v>0</v>
      </c>
      <c r="F11" s="5">
        <v>21</v>
      </c>
      <c r="G11" s="18">
        <f t="shared" si="1"/>
        <v>7.3426573426573424E-2</v>
      </c>
      <c r="H11" s="45">
        <f t="shared" si="5"/>
        <v>21</v>
      </c>
      <c r="I11" s="18">
        <f t="shared" si="2"/>
        <v>7.3426573426573424E-2</v>
      </c>
      <c r="J11" s="8">
        <v>6886354</v>
      </c>
      <c r="K11" s="18">
        <f t="shared" si="3"/>
        <v>0.20473747559242081</v>
      </c>
      <c r="L11" s="8">
        <v>54135115019</v>
      </c>
      <c r="M11" s="19">
        <f t="shared" si="4"/>
        <v>0.20987452274056792</v>
      </c>
    </row>
    <row r="12" spans="2:13" outlineLevel="2" x14ac:dyDescent="0.25">
      <c r="B12" s="17">
        <v>2010</v>
      </c>
      <c r="C12" s="13" t="s">
        <v>17</v>
      </c>
      <c r="D12" s="5">
        <v>0</v>
      </c>
      <c r="E12" s="18">
        <f t="shared" si="0"/>
        <v>0</v>
      </c>
      <c r="F12" s="5">
        <v>18</v>
      </c>
      <c r="G12" s="18">
        <f t="shared" si="1"/>
        <v>6.2937062937062943E-2</v>
      </c>
      <c r="H12" s="45">
        <f t="shared" si="5"/>
        <v>18</v>
      </c>
      <c r="I12" s="18">
        <f t="shared" si="2"/>
        <v>6.2937062937062943E-2</v>
      </c>
      <c r="J12" s="8">
        <v>5150797</v>
      </c>
      <c r="K12" s="18">
        <f t="shared" si="3"/>
        <v>0.15313781067151272</v>
      </c>
      <c r="L12" s="8">
        <v>42529097965</v>
      </c>
      <c r="M12" s="19">
        <f t="shared" si="4"/>
        <v>0.16487956356716932</v>
      </c>
    </row>
    <row r="13" spans="2:13" outlineLevel="2" x14ac:dyDescent="0.25">
      <c r="B13" s="17">
        <v>2010</v>
      </c>
      <c r="C13" s="13" t="s">
        <v>20</v>
      </c>
      <c r="D13" s="5">
        <v>0</v>
      </c>
      <c r="E13" s="18">
        <f t="shared" si="0"/>
        <v>0</v>
      </c>
      <c r="F13" s="5">
        <v>0</v>
      </c>
      <c r="G13" s="18">
        <f t="shared" si="1"/>
        <v>0</v>
      </c>
      <c r="H13" s="45">
        <f t="shared" si="5"/>
        <v>0</v>
      </c>
      <c r="I13" s="18">
        <f t="shared" si="2"/>
        <v>0</v>
      </c>
      <c r="J13" s="8">
        <v>0</v>
      </c>
      <c r="K13" s="18">
        <f t="shared" si="3"/>
        <v>0</v>
      </c>
      <c r="L13" s="8">
        <v>0</v>
      </c>
      <c r="M13" s="19">
        <f t="shared" si="4"/>
        <v>0</v>
      </c>
    </row>
    <row r="14" spans="2:13" outlineLevel="2" x14ac:dyDescent="0.25">
      <c r="B14" s="17">
        <v>2010</v>
      </c>
      <c r="C14" s="13" t="s">
        <v>14</v>
      </c>
      <c r="D14" s="14">
        <v>0</v>
      </c>
      <c r="E14" s="18">
        <f t="shared" si="0"/>
        <v>0</v>
      </c>
      <c r="F14" s="14">
        <v>2</v>
      </c>
      <c r="G14" s="18">
        <f t="shared" si="1"/>
        <v>6.993006993006993E-3</v>
      </c>
      <c r="H14" s="45">
        <f t="shared" si="5"/>
        <v>2</v>
      </c>
      <c r="I14" s="18">
        <f t="shared" si="2"/>
        <v>6.993006993006993E-3</v>
      </c>
      <c r="J14" s="8">
        <v>47903</v>
      </c>
      <c r="K14" s="18">
        <f t="shared" si="3"/>
        <v>1.4241991180389121E-3</v>
      </c>
      <c r="L14" s="8">
        <v>278850060</v>
      </c>
      <c r="M14" s="19">
        <f t="shared" si="4"/>
        <v>1.0810639866219646E-3</v>
      </c>
    </row>
    <row r="15" spans="2:13" outlineLevel="2" x14ac:dyDescent="0.25">
      <c r="B15" s="17">
        <v>2010</v>
      </c>
      <c r="C15" s="13" t="s">
        <v>15</v>
      </c>
      <c r="D15" s="5">
        <v>0</v>
      </c>
      <c r="E15" s="18">
        <f t="shared" si="0"/>
        <v>0</v>
      </c>
      <c r="F15" s="5">
        <v>14</v>
      </c>
      <c r="G15" s="18">
        <f t="shared" si="1"/>
        <v>4.8951048951048952E-2</v>
      </c>
      <c r="H15" s="45">
        <f t="shared" si="5"/>
        <v>14</v>
      </c>
      <c r="I15" s="18">
        <f t="shared" si="2"/>
        <v>4.8951048951048952E-2</v>
      </c>
      <c r="J15" s="8">
        <v>4374685</v>
      </c>
      <c r="K15" s="18">
        <f t="shared" si="3"/>
        <v>0.13006330540254385</v>
      </c>
      <c r="L15" s="8">
        <v>34326671852</v>
      </c>
      <c r="M15" s="19">
        <f t="shared" si="4"/>
        <v>0.13307986636182575</v>
      </c>
    </row>
    <row r="16" spans="2:13" outlineLevel="2" x14ac:dyDescent="0.25">
      <c r="B16" s="17">
        <v>2010</v>
      </c>
      <c r="C16" s="13" t="s">
        <v>22</v>
      </c>
      <c r="D16" s="5">
        <v>0</v>
      </c>
      <c r="E16" s="18">
        <f t="shared" si="0"/>
        <v>0</v>
      </c>
      <c r="F16" s="5">
        <v>0</v>
      </c>
      <c r="G16" s="18">
        <f t="shared" si="1"/>
        <v>0</v>
      </c>
      <c r="H16" s="45">
        <f t="shared" si="5"/>
        <v>0</v>
      </c>
      <c r="I16" s="18">
        <f t="shared" si="2"/>
        <v>0</v>
      </c>
      <c r="J16" s="8"/>
      <c r="K16" s="18">
        <f t="shared" si="3"/>
        <v>0</v>
      </c>
      <c r="L16" s="8"/>
      <c r="M16" s="19">
        <f t="shared" si="4"/>
        <v>0</v>
      </c>
    </row>
    <row r="17" spans="2:13" outlineLevel="2" x14ac:dyDescent="0.25">
      <c r="B17" s="16">
        <v>2010</v>
      </c>
      <c r="C17" s="1" t="s">
        <v>6</v>
      </c>
      <c r="D17" s="2">
        <v>0</v>
      </c>
      <c r="E17" s="18">
        <f t="shared" si="0"/>
        <v>0</v>
      </c>
      <c r="F17" s="2">
        <v>0</v>
      </c>
      <c r="G17" s="18">
        <f t="shared" si="1"/>
        <v>0</v>
      </c>
      <c r="H17" s="45">
        <f t="shared" si="5"/>
        <v>0</v>
      </c>
      <c r="I17" s="18">
        <f t="shared" si="2"/>
        <v>0</v>
      </c>
      <c r="J17" s="3">
        <v>0</v>
      </c>
      <c r="K17" s="18">
        <f t="shared" si="3"/>
        <v>0</v>
      </c>
      <c r="L17" s="3">
        <v>0</v>
      </c>
      <c r="M17" s="19">
        <f t="shared" si="4"/>
        <v>0</v>
      </c>
    </row>
    <row r="18" spans="2:13" outlineLevel="2" x14ac:dyDescent="0.25">
      <c r="B18" s="17">
        <v>2010</v>
      </c>
      <c r="C18" s="13" t="s">
        <v>23</v>
      </c>
      <c r="D18" s="5">
        <v>1</v>
      </c>
      <c r="E18" s="18">
        <f t="shared" si="0"/>
        <v>3.4965034965034965E-3</v>
      </c>
      <c r="F18" s="5">
        <v>17</v>
      </c>
      <c r="G18" s="18">
        <f t="shared" si="1"/>
        <v>5.944055944055944E-2</v>
      </c>
      <c r="H18" s="45">
        <f t="shared" si="5"/>
        <v>18</v>
      </c>
      <c r="I18" s="18">
        <f t="shared" si="2"/>
        <v>6.2937062937062943E-2</v>
      </c>
      <c r="J18" s="8">
        <v>1901112</v>
      </c>
      <c r="K18" s="18">
        <f t="shared" si="3"/>
        <v>5.6521763432210763E-2</v>
      </c>
      <c r="L18" s="8">
        <v>13399998000</v>
      </c>
      <c r="M18" s="19">
        <f t="shared" si="4"/>
        <v>5.1949980783960931E-2</v>
      </c>
    </row>
    <row r="19" spans="2:13" outlineLevel="2" x14ac:dyDescent="0.25">
      <c r="B19" s="17">
        <v>2010</v>
      </c>
      <c r="C19" s="6" t="s">
        <v>11</v>
      </c>
      <c r="D19" s="7">
        <v>0</v>
      </c>
      <c r="E19" s="18">
        <f t="shared" si="0"/>
        <v>0</v>
      </c>
      <c r="F19" s="7">
        <v>4</v>
      </c>
      <c r="G19" s="18">
        <f t="shared" si="1"/>
        <v>1.3986013986013986E-2</v>
      </c>
      <c r="H19" s="45">
        <f t="shared" si="5"/>
        <v>4</v>
      </c>
      <c r="I19" s="18">
        <f t="shared" si="2"/>
        <v>1.3986013986013986E-2</v>
      </c>
      <c r="J19" s="9">
        <v>9322</v>
      </c>
      <c r="K19" s="18">
        <f t="shared" si="3"/>
        <v>2.7715141386465853E-4</v>
      </c>
      <c r="L19" s="9">
        <v>50522650</v>
      </c>
      <c r="M19" s="19">
        <f t="shared" si="4"/>
        <v>1.9586948420848897E-4</v>
      </c>
    </row>
    <row r="20" spans="2:13" outlineLevel="2" x14ac:dyDescent="0.25">
      <c r="B20" s="17">
        <v>2010</v>
      </c>
      <c r="C20" s="5" t="s">
        <v>12</v>
      </c>
      <c r="D20" s="7">
        <v>0</v>
      </c>
      <c r="E20" s="18">
        <f t="shared" si="0"/>
        <v>0</v>
      </c>
      <c r="F20" s="7">
        <v>8</v>
      </c>
      <c r="G20" s="18">
        <f t="shared" si="1"/>
        <v>2.7972027972027972E-2</v>
      </c>
      <c r="H20" s="45">
        <f t="shared" si="5"/>
        <v>8</v>
      </c>
      <c r="I20" s="18">
        <f t="shared" si="2"/>
        <v>2.7972027972027972E-2</v>
      </c>
      <c r="J20" s="12">
        <v>294186</v>
      </c>
      <c r="K20" s="18">
        <f t="shared" si="3"/>
        <v>8.7464134133435362E-3</v>
      </c>
      <c r="L20" s="12">
        <v>1891691343</v>
      </c>
      <c r="M20" s="19">
        <f t="shared" si="4"/>
        <v>7.3338316108730196E-3</v>
      </c>
    </row>
    <row r="21" spans="2:13" outlineLevel="2" x14ac:dyDescent="0.25">
      <c r="B21" s="17">
        <v>2010</v>
      </c>
      <c r="C21" s="6" t="s">
        <v>9</v>
      </c>
      <c r="D21" s="7">
        <v>0</v>
      </c>
      <c r="E21" s="18">
        <f t="shared" si="0"/>
        <v>0</v>
      </c>
      <c r="F21" s="7">
        <v>21</v>
      </c>
      <c r="G21" s="18">
        <f t="shared" si="1"/>
        <v>7.3426573426573424E-2</v>
      </c>
      <c r="H21" s="45">
        <f t="shared" si="5"/>
        <v>21</v>
      </c>
      <c r="I21" s="18">
        <f t="shared" si="2"/>
        <v>7.3426573426573424E-2</v>
      </c>
      <c r="J21" s="9">
        <v>6096696</v>
      </c>
      <c r="K21" s="18">
        <f t="shared" si="3"/>
        <v>0.18126023560427035</v>
      </c>
      <c r="L21" s="9">
        <v>46375825565</v>
      </c>
      <c r="M21" s="19">
        <f t="shared" si="4"/>
        <v>0.17979280645729007</v>
      </c>
    </row>
    <row r="22" spans="2:13" ht="15.75" outlineLevel="1" thickBot="1" x14ac:dyDescent="0.3">
      <c r="B22" s="23" t="s">
        <v>27</v>
      </c>
      <c r="C22" s="25"/>
      <c r="D22" s="25"/>
      <c r="E22" s="34">
        <f>SUM(E3:E21)</f>
        <v>4.8951048951048952E-2</v>
      </c>
      <c r="F22" s="25"/>
      <c r="G22" s="34">
        <f>SUM(G3:G21)</f>
        <v>0.95104895104895104</v>
      </c>
      <c r="H22" s="25">
        <f>SUBTOTAL(9,H3:H21)</f>
        <v>286</v>
      </c>
      <c r="I22" s="24">
        <f t="shared" si="2"/>
        <v>1</v>
      </c>
      <c r="J22" s="35">
        <f>SUBTOTAL(9,J3:J21)</f>
        <v>33635044</v>
      </c>
      <c r="K22" s="36">
        <f>SUM(K3:K21)</f>
        <v>1</v>
      </c>
      <c r="L22" s="35">
        <f>SUBTOTAL(9,L3:L21)</f>
        <v>257940384150</v>
      </c>
      <c r="M22" s="37">
        <f t="shared" si="4"/>
        <v>1</v>
      </c>
    </row>
    <row r="23" spans="2:13" ht="51.75" thickBot="1" x14ac:dyDescent="0.3">
      <c r="B23" s="28" t="s">
        <v>25</v>
      </c>
      <c r="C23" s="29" t="s">
        <v>0</v>
      </c>
      <c r="D23" s="29" t="s">
        <v>1</v>
      </c>
      <c r="E23" s="30" t="s">
        <v>32</v>
      </c>
      <c r="F23" s="29" t="s">
        <v>2</v>
      </c>
      <c r="G23" s="31" t="s">
        <v>33</v>
      </c>
      <c r="H23" s="29" t="s">
        <v>3</v>
      </c>
      <c r="I23" s="31" t="s">
        <v>34</v>
      </c>
      <c r="J23" s="29" t="s">
        <v>4</v>
      </c>
      <c r="K23" s="31" t="s">
        <v>35</v>
      </c>
      <c r="L23" s="29" t="s">
        <v>5</v>
      </c>
      <c r="M23" s="32" t="s">
        <v>36</v>
      </c>
    </row>
    <row r="24" spans="2:13" outlineLevel="2" x14ac:dyDescent="0.25">
      <c r="B24" s="17">
        <v>2011</v>
      </c>
      <c r="C24" s="13" t="s">
        <v>21</v>
      </c>
      <c r="D24" s="5">
        <v>4</v>
      </c>
      <c r="E24" s="18">
        <f t="shared" ref="E24:E42" si="6">+D24/$H$43</f>
        <v>1.3333333333333334E-2</v>
      </c>
      <c r="F24" s="5">
        <v>21</v>
      </c>
      <c r="G24" s="18">
        <f t="shared" ref="G24:G42" si="7">+F24/$H$43</f>
        <v>7.0000000000000007E-2</v>
      </c>
      <c r="H24" s="5">
        <f>+D24+F24</f>
        <v>25</v>
      </c>
      <c r="I24" s="18">
        <f t="shared" ref="I24:I42" si="8">+H24/$H$43</f>
        <v>8.3333333333333329E-2</v>
      </c>
      <c r="J24" s="8">
        <v>872821</v>
      </c>
      <c r="K24" s="18">
        <f t="shared" ref="K24:K42" si="9">+J24/$J$43</f>
        <v>2.2973004237348695E-2</v>
      </c>
      <c r="L24" s="8">
        <v>6385091326</v>
      </c>
      <c r="M24" s="19">
        <f t="shared" ref="M24:M42" si="10">+L24/$L$43</f>
        <v>2.1725233333909796E-2</v>
      </c>
    </row>
    <row r="25" spans="2:13" outlineLevel="2" x14ac:dyDescent="0.25">
      <c r="B25" s="17">
        <v>2011</v>
      </c>
      <c r="C25" s="13" t="s">
        <v>19</v>
      </c>
      <c r="D25" s="5">
        <v>0</v>
      </c>
      <c r="E25" s="18">
        <f t="shared" si="6"/>
        <v>0</v>
      </c>
      <c r="F25" s="5">
        <v>8</v>
      </c>
      <c r="G25" s="18">
        <f t="shared" si="7"/>
        <v>2.6666666666666668E-2</v>
      </c>
      <c r="H25" s="5">
        <f t="shared" ref="H25:H42" si="11">+D25+F25</f>
        <v>8</v>
      </c>
      <c r="I25" s="18">
        <f t="shared" si="8"/>
        <v>2.6666666666666668E-2</v>
      </c>
      <c r="J25" s="8">
        <v>639678</v>
      </c>
      <c r="K25" s="18">
        <f t="shared" si="9"/>
        <v>1.6836585513568921E-2</v>
      </c>
      <c r="L25" s="8">
        <v>4411848568</v>
      </c>
      <c r="M25" s="19">
        <f t="shared" si="10"/>
        <v>1.501128718134106E-2</v>
      </c>
    </row>
    <row r="26" spans="2:13" outlineLevel="2" x14ac:dyDescent="0.25">
      <c r="B26" s="17">
        <v>2011</v>
      </c>
      <c r="C26" s="5" t="s">
        <v>13</v>
      </c>
      <c r="D26" s="10">
        <v>13</v>
      </c>
      <c r="E26" s="18">
        <f t="shared" si="6"/>
        <v>4.3333333333333335E-2</v>
      </c>
      <c r="F26" s="10">
        <v>75</v>
      </c>
      <c r="G26" s="18">
        <f t="shared" si="7"/>
        <v>0.25</v>
      </c>
      <c r="H26" s="5">
        <f t="shared" si="11"/>
        <v>88</v>
      </c>
      <c r="I26" s="18">
        <f t="shared" si="8"/>
        <v>0.29333333333333333</v>
      </c>
      <c r="J26" s="11">
        <v>5694560</v>
      </c>
      <c r="K26" s="18">
        <f t="shared" si="9"/>
        <v>0.14988313870752007</v>
      </c>
      <c r="L26" s="11">
        <v>41296473060</v>
      </c>
      <c r="M26" s="19">
        <f t="shared" si="10"/>
        <v>0.14051099150966473</v>
      </c>
    </row>
    <row r="27" spans="2:13" outlineLevel="2" x14ac:dyDescent="0.25">
      <c r="B27" s="17">
        <v>2011</v>
      </c>
      <c r="C27" s="6" t="s">
        <v>8</v>
      </c>
      <c r="D27" s="7">
        <v>1</v>
      </c>
      <c r="E27" s="18">
        <f t="shared" si="6"/>
        <v>3.3333333333333335E-3</v>
      </c>
      <c r="F27" s="7">
        <v>0</v>
      </c>
      <c r="G27" s="18">
        <f t="shared" si="7"/>
        <v>0</v>
      </c>
      <c r="H27" s="5">
        <f t="shared" si="11"/>
        <v>1</v>
      </c>
      <c r="I27" s="18">
        <f t="shared" si="8"/>
        <v>3.3333333333333335E-3</v>
      </c>
      <c r="J27" s="8">
        <v>9741</v>
      </c>
      <c r="K27" s="18">
        <f t="shared" si="9"/>
        <v>2.563870877029925E-4</v>
      </c>
      <c r="L27" s="8">
        <v>97964250</v>
      </c>
      <c r="M27" s="19">
        <f t="shared" si="10"/>
        <v>3.333227484100472E-4</v>
      </c>
    </row>
    <row r="28" spans="2:13" outlineLevel="2" x14ac:dyDescent="0.25">
      <c r="B28" s="17">
        <v>2011</v>
      </c>
      <c r="C28" s="13" t="s">
        <v>18</v>
      </c>
      <c r="D28" s="5">
        <v>0</v>
      </c>
      <c r="E28" s="18">
        <f t="shared" si="6"/>
        <v>0</v>
      </c>
      <c r="F28" s="5">
        <v>1</v>
      </c>
      <c r="G28" s="18">
        <f t="shared" si="7"/>
        <v>3.3333333333333335E-3</v>
      </c>
      <c r="H28" s="5">
        <f t="shared" si="11"/>
        <v>1</v>
      </c>
      <c r="I28" s="18">
        <f t="shared" si="8"/>
        <v>3.3333333333333335E-3</v>
      </c>
      <c r="J28" s="8">
        <v>56</v>
      </c>
      <c r="K28" s="18">
        <f t="shared" si="9"/>
        <v>1.4739428099135182E-6</v>
      </c>
      <c r="L28" s="8">
        <v>280000</v>
      </c>
      <c r="M28" s="19">
        <f t="shared" si="10"/>
        <v>9.5269825017609191E-7</v>
      </c>
    </row>
    <row r="29" spans="2:13" outlineLevel="2" x14ac:dyDescent="0.25">
      <c r="B29" s="17">
        <v>2011</v>
      </c>
      <c r="C29" s="6" t="s">
        <v>10</v>
      </c>
      <c r="D29" s="7">
        <v>0</v>
      </c>
      <c r="E29" s="18">
        <f t="shared" si="6"/>
        <v>0</v>
      </c>
      <c r="F29" s="7">
        <v>32</v>
      </c>
      <c r="G29" s="18">
        <f t="shared" si="7"/>
        <v>0.10666666666666667</v>
      </c>
      <c r="H29" s="5">
        <f t="shared" si="11"/>
        <v>32</v>
      </c>
      <c r="I29" s="18">
        <f t="shared" si="8"/>
        <v>0.10666666666666667</v>
      </c>
      <c r="J29" s="8">
        <v>169534</v>
      </c>
      <c r="K29" s="18">
        <f t="shared" si="9"/>
        <v>4.4622039345692576E-3</v>
      </c>
      <c r="L29" s="8">
        <v>1383837240</v>
      </c>
      <c r="M29" s="19">
        <f t="shared" si="10"/>
        <v>4.7084975609875453E-3</v>
      </c>
    </row>
    <row r="30" spans="2:13" outlineLevel="2" x14ac:dyDescent="0.25">
      <c r="B30" s="17">
        <v>2011</v>
      </c>
      <c r="C30" s="13" t="s">
        <v>24</v>
      </c>
      <c r="D30" s="5">
        <v>0</v>
      </c>
      <c r="E30" s="18">
        <f t="shared" si="6"/>
        <v>0</v>
      </c>
      <c r="F30" s="5">
        <v>0</v>
      </c>
      <c r="G30" s="18">
        <f t="shared" si="7"/>
        <v>0</v>
      </c>
      <c r="H30" s="5">
        <f t="shared" si="11"/>
        <v>0</v>
      </c>
      <c r="I30" s="18">
        <f t="shared" si="8"/>
        <v>0</v>
      </c>
      <c r="J30" s="8">
        <v>0</v>
      </c>
      <c r="K30" s="18">
        <f t="shared" si="9"/>
        <v>0</v>
      </c>
      <c r="L30" s="8">
        <v>0</v>
      </c>
      <c r="M30" s="19">
        <f t="shared" si="10"/>
        <v>0</v>
      </c>
    </row>
    <row r="31" spans="2:13" outlineLevel="2" x14ac:dyDescent="0.25">
      <c r="B31" s="17">
        <v>2011</v>
      </c>
      <c r="C31" s="13" t="s">
        <v>26</v>
      </c>
      <c r="D31" s="5">
        <v>0</v>
      </c>
      <c r="E31" s="18">
        <f t="shared" si="6"/>
        <v>0</v>
      </c>
      <c r="F31" s="5">
        <v>21</v>
      </c>
      <c r="G31" s="18">
        <f t="shared" si="7"/>
        <v>7.0000000000000007E-2</v>
      </c>
      <c r="H31" s="5">
        <f t="shared" si="11"/>
        <v>21</v>
      </c>
      <c r="I31" s="18">
        <f t="shared" si="8"/>
        <v>7.0000000000000007E-2</v>
      </c>
      <c r="J31" s="8">
        <v>4317243</v>
      </c>
      <c r="K31" s="18">
        <f t="shared" si="9"/>
        <v>0.11363159425891906</v>
      </c>
      <c r="L31" s="8">
        <v>33890041794</v>
      </c>
      <c r="M31" s="19">
        <f t="shared" si="10"/>
        <v>0.11531065541263723</v>
      </c>
    </row>
    <row r="32" spans="2:13" outlineLevel="2" x14ac:dyDescent="0.25">
      <c r="B32" s="17">
        <v>2011</v>
      </c>
      <c r="C32" s="13" t="s">
        <v>16</v>
      </c>
      <c r="D32" s="5">
        <v>0</v>
      </c>
      <c r="E32" s="18">
        <f t="shared" si="6"/>
        <v>0</v>
      </c>
      <c r="F32" s="5">
        <v>17</v>
      </c>
      <c r="G32" s="18">
        <f t="shared" si="7"/>
        <v>5.6666666666666664E-2</v>
      </c>
      <c r="H32" s="5">
        <f t="shared" si="11"/>
        <v>17</v>
      </c>
      <c r="I32" s="18">
        <f t="shared" si="8"/>
        <v>5.6666666666666664E-2</v>
      </c>
      <c r="J32" s="8">
        <v>5912186</v>
      </c>
      <c r="K32" s="18">
        <f t="shared" si="9"/>
        <v>0.15561114367091722</v>
      </c>
      <c r="L32" s="8">
        <v>49182562494</v>
      </c>
      <c r="M32" s="19">
        <f t="shared" si="10"/>
        <v>0.16734336152575033</v>
      </c>
    </row>
    <row r="33" spans="2:13" outlineLevel="2" x14ac:dyDescent="0.25">
      <c r="B33" s="17">
        <v>2011</v>
      </c>
      <c r="C33" s="13" t="s">
        <v>17</v>
      </c>
      <c r="D33" s="5">
        <v>0</v>
      </c>
      <c r="E33" s="18">
        <f t="shared" si="6"/>
        <v>0</v>
      </c>
      <c r="F33" s="5">
        <v>22</v>
      </c>
      <c r="G33" s="18">
        <f t="shared" si="7"/>
        <v>7.3333333333333334E-2</v>
      </c>
      <c r="H33" s="5">
        <f t="shared" si="11"/>
        <v>22</v>
      </c>
      <c r="I33" s="18">
        <f t="shared" si="8"/>
        <v>7.3333333333333334E-2</v>
      </c>
      <c r="J33" s="8">
        <v>5304590</v>
      </c>
      <c r="K33" s="18">
        <f t="shared" si="9"/>
        <v>0.13961896946498481</v>
      </c>
      <c r="L33" s="8">
        <v>40063572790</v>
      </c>
      <c r="M33" s="19">
        <f t="shared" si="10"/>
        <v>0.13631605604584104</v>
      </c>
    </row>
    <row r="34" spans="2:13" outlineLevel="2" x14ac:dyDescent="0.25">
      <c r="B34" s="17">
        <v>2011</v>
      </c>
      <c r="C34" s="13" t="s">
        <v>20</v>
      </c>
      <c r="D34" s="5">
        <v>0</v>
      </c>
      <c r="E34" s="18">
        <f t="shared" si="6"/>
        <v>0</v>
      </c>
      <c r="F34" s="5">
        <v>0</v>
      </c>
      <c r="G34" s="18">
        <f t="shared" si="7"/>
        <v>0</v>
      </c>
      <c r="H34" s="5">
        <f t="shared" si="11"/>
        <v>0</v>
      </c>
      <c r="I34" s="18">
        <f t="shared" si="8"/>
        <v>0</v>
      </c>
      <c r="J34" s="8">
        <v>0</v>
      </c>
      <c r="K34" s="18">
        <f t="shared" si="9"/>
        <v>0</v>
      </c>
      <c r="L34" s="8">
        <v>0</v>
      </c>
      <c r="M34" s="19">
        <f t="shared" si="10"/>
        <v>0</v>
      </c>
    </row>
    <row r="35" spans="2:13" outlineLevel="2" x14ac:dyDescent="0.25">
      <c r="B35" s="17">
        <v>2011</v>
      </c>
      <c r="C35" s="13" t="s">
        <v>14</v>
      </c>
      <c r="D35" s="14">
        <v>0</v>
      </c>
      <c r="E35" s="18">
        <f t="shared" si="6"/>
        <v>0</v>
      </c>
      <c r="F35" s="14">
        <v>1</v>
      </c>
      <c r="G35" s="18">
        <f t="shared" si="7"/>
        <v>3.3333333333333335E-3</v>
      </c>
      <c r="H35" s="5">
        <f t="shared" si="11"/>
        <v>1</v>
      </c>
      <c r="I35" s="18">
        <f t="shared" si="8"/>
        <v>3.3333333333333335E-3</v>
      </c>
      <c r="J35" s="8">
        <v>1278</v>
      </c>
      <c r="K35" s="18">
        <f t="shared" si="9"/>
        <v>3.3637480554812079E-5</v>
      </c>
      <c r="L35" s="8">
        <v>6876650</v>
      </c>
      <c r="M35" s="19">
        <f t="shared" si="10"/>
        <v>2.3397758650262223E-5</v>
      </c>
    </row>
    <row r="36" spans="2:13" outlineLevel="2" x14ac:dyDescent="0.25">
      <c r="B36" s="17">
        <v>2011</v>
      </c>
      <c r="C36" s="13" t="s">
        <v>15</v>
      </c>
      <c r="D36" s="5">
        <v>0</v>
      </c>
      <c r="E36" s="18">
        <f t="shared" si="6"/>
        <v>0</v>
      </c>
      <c r="F36" s="5">
        <v>17</v>
      </c>
      <c r="G36" s="18">
        <f t="shared" si="7"/>
        <v>5.6666666666666664E-2</v>
      </c>
      <c r="H36" s="5">
        <f t="shared" si="11"/>
        <v>17</v>
      </c>
      <c r="I36" s="18">
        <f t="shared" si="8"/>
        <v>5.6666666666666664E-2</v>
      </c>
      <c r="J36" s="8">
        <v>6995260</v>
      </c>
      <c r="K36" s="18">
        <f t="shared" si="9"/>
        <v>0.18411809250849354</v>
      </c>
      <c r="L36" s="8">
        <v>55720175680</v>
      </c>
      <c r="M36" s="19">
        <f t="shared" si="10"/>
        <v>0.1895875495351444</v>
      </c>
    </row>
    <row r="37" spans="2:13" outlineLevel="2" x14ac:dyDescent="0.25">
      <c r="B37" s="17">
        <v>2011</v>
      </c>
      <c r="C37" s="13" t="s">
        <v>22</v>
      </c>
      <c r="D37" s="5">
        <v>1</v>
      </c>
      <c r="E37" s="18">
        <f t="shared" si="6"/>
        <v>3.3333333333333335E-3</v>
      </c>
      <c r="F37" s="5">
        <v>1</v>
      </c>
      <c r="G37" s="18">
        <f t="shared" si="7"/>
        <v>3.3333333333333335E-3</v>
      </c>
      <c r="H37" s="5">
        <f t="shared" si="11"/>
        <v>2</v>
      </c>
      <c r="I37" s="18">
        <f t="shared" si="8"/>
        <v>6.6666666666666671E-3</v>
      </c>
      <c r="J37" s="8">
        <v>3805</v>
      </c>
      <c r="K37" s="18">
        <f t="shared" si="9"/>
        <v>1.0014914985215959E-4</v>
      </c>
      <c r="L37" s="8">
        <v>26690850</v>
      </c>
      <c r="M37" s="19">
        <f t="shared" si="10"/>
        <v>9.0815450323973373E-5</v>
      </c>
    </row>
    <row r="38" spans="2:13" outlineLevel="2" x14ac:dyDescent="0.25">
      <c r="B38" s="16">
        <v>2011</v>
      </c>
      <c r="C38" s="1" t="s">
        <v>6</v>
      </c>
      <c r="D38" s="2">
        <v>4</v>
      </c>
      <c r="E38" s="18">
        <f t="shared" si="6"/>
        <v>1.3333333333333334E-2</v>
      </c>
      <c r="F38" s="2">
        <v>0</v>
      </c>
      <c r="G38" s="18">
        <f t="shared" si="7"/>
        <v>0</v>
      </c>
      <c r="H38" s="5">
        <f t="shared" si="11"/>
        <v>4</v>
      </c>
      <c r="I38" s="18">
        <f t="shared" si="8"/>
        <v>1.3333333333333334E-2</v>
      </c>
      <c r="J38" s="3">
        <v>190564</v>
      </c>
      <c r="K38" s="18">
        <f t="shared" si="9"/>
        <v>5.0157221005064229E-3</v>
      </c>
      <c r="L38" s="3">
        <v>1250485638</v>
      </c>
      <c r="M38" s="19">
        <f t="shared" si="10"/>
        <v>4.254769568546193E-3</v>
      </c>
    </row>
    <row r="39" spans="2:13" outlineLevel="2" x14ac:dyDescent="0.25">
      <c r="B39" s="17">
        <v>2011</v>
      </c>
      <c r="C39" s="13" t="s">
        <v>23</v>
      </c>
      <c r="D39" s="5">
        <v>0</v>
      </c>
      <c r="E39" s="18">
        <f t="shared" si="6"/>
        <v>0</v>
      </c>
      <c r="F39" s="5">
        <v>13</v>
      </c>
      <c r="G39" s="18">
        <f t="shared" si="7"/>
        <v>4.3333333333333335E-2</v>
      </c>
      <c r="H39" s="5">
        <f t="shared" si="11"/>
        <v>13</v>
      </c>
      <c r="I39" s="18">
        <f t="shared" si="8"/>
        <v>4.3333333333333335E-2</v>
      </c>
      <c r="J39" s="8">
        <v>1987420</v>
      </c>
      <c r="K39" s="18">
        <f t="shared" si="9"/>
        <v>5.2309703915684368E-2</v>
      </c>
      <c r="L39" s="8">
        <v>13262315956</v>
      </c>
      <c r="M39" s="19">
        <f t="shared" si="10"/>
        <v>4.5124947159155944E-2</v>
      </c>
    </row>
    <row r="40" spans="2:13" outlineLevel="2" x14ac:dyDescent="0.25">
      <c r="B40" s="17">
        <v>2011</v>
      </c>
      <c r="C40" s="5" t="s">
        <v>11</v>
      </c>
      <c r="D40" s="7">
        <v>0</v>
      </c>
      <c r="E40" s="18">
        <f t="shared" si="6"/>
        <v>0</v>
      </c>
      <c r="F40" s="7">
        <v>9</v>
      </c>
      <c r="G40" s="18">
        <f t="shared" si="7"/>
        <v>0.03</v>
      </c>
      <c r="H40" s="5">
        <f t="shared" si="11"/>
        <v>9</v>
      </c>
      <c r="I40" s="18">
        <f t="shared" si="8"/>
        <v>0.03</v>
      </c>
      <c r="J40" s="12">
        <v>54141</v>
      </c>
      <c r="K40" s="18">
        <f t="shared" si="9"/>
        <v>1.4250131727058535E-3</v>
      </c>
      <c r="L40" s="12">
        <v>378686700</v>
      </c>
      <c r="M40" s="19">
        <f t="shared" si="10"/>
        <v>1.288479130196281E-3</v>
      </c>
    </row>
    <row r="41" spans="2:13" outlineLevel="2" x14ac:dyDescent="0.25">
      <c r="B41" s="17">
        <v>2011</v>
      </c>
      <c r="C41" s="5" t="s">
        <v>12</v>
      </c>
      <c r="D41" s="7">
        <v>0</v>
      </c>
      <c r="E41" s="18">
        <f t="shared" si="6"/>
        <v>0</v>
      </c>
      <c r="F41" s="7">
        <v>12</v>
      </c>
      <c r="G41" s="18">
        <f t="shared" si="7"/>
        <v>0.04</v>
      </c>
      <c r="H41" s="5">
        <f t="shared" si="11"/>
        <v>12</v>
      </c>
      <c r="I41" s="18">
        <f t="shared" si="8"/>
        <v>0.04</v>
      </c>
      <c r="J41" s="12">
        <v>171458</v>
      </c>
      <c r="K41" s="18">
        <f t="shared" si="9"/>
        <v>4.5128443982527149E-3</v>
      </c>
      <c r="L41" s="12">
        <v>1045238022</v>
      </c>
      <c r="M41" s="19">
        <f t="shared" si="10"/>
        <v>3.5564158377747123E-3</v>
      </c>
    </row>
    <row r="42" spans="2:13" outlineLevel="2" x14ac:dyDescent="0.25">
      <c r="B42" s="17">
        <v>2011</v>
      </c>
      <c r="C42" s="6" t="s">
        <v>9</v>
      </c>
      <c r="D42" s="7">
        <v>0</v>
      </c>
      <c r="E42" s="18">
        <f t="shared" si="6"/>
        <v>0</v>
      </c>
      <c r="F42" s="7">
        <v>27</v>
      </c>
      <c r="G42" s="18">
        <f t="shared" si="7"/>
        <v>0.09</v>
      </c>
      <c r="H42" s="5">
        <f t="shared" si="11"/>
        <v>27</v>
      </c>
      <c r="I42" s="18">
        <f t="shared" si="8"/>
        <v>0.09</v>
      </c>
      <c r="J42" s="8">
        <v>5668998</v>
      </c>
      <c r="K42" s="18">
        <f t="shared" si="9"/>
        <v>0.14921033645560919</v>
      </c>
      <c r="L42" s="8">
        <v>45499941775</v>
      </c>
      <c r="M42" s="19">
        <f t="shared" si="10"/>
        <v>0.15481326754341632</v>
      </c>
    </row>
    <row r="43" spans="2:13" s="39" customFormat="1" ht="15.75" outlineLevel="1" thickBot="1" x14ac:dyDescent="0.3">
      <c r="B43" s="23" t="s">
        <v>28</v>
      </c>
      <c r="C43" s="25"/>
      <c r="D43" s="25"/>
      <c r="E43" s="34">
        <f>SUM(E24:E42)</f>
        <v>7.6666666666666675E-2</v>
      </c>
      <c r="F43" s="25"/>
      <c r="G43" s="38">
        <f>SUM(G24:G42)</f>
        <v>0.92333333333333334</v>
      </c>
      <c r="H43" s="25">
        <f>SUBTOTAL(9,H24:H42)</f>
        <v>300</v>
      </c>
      <c r="I43" s="38">
        <f>SUM(I24:I42)</f>
        <v>1</v>
      </c>
      <c r="J43" s="35">
        <f>SUBTOTAL(9,J24:J42)</f>
        <v>37993333</v>
      </c>
      <c r="K43" s="40">
        <f>SUM(K24:K42)</f>
        <v>0.99999999999999989</v>
      </c>
      <c r="L43" s="35">
        <f>SUBTOTAL(9,L24:L42)</f>
        <v>293902082793</v>
      </c>
      <c r="M43" s="40">
        <f>SUM(M24:M42)</f>
        <v>1</v>
      </c>
    </row>
    <row r="44" spans="2:13" s="39" customFormat="1" ht="51.75" outlineLevel="1" thickBot="1" x14ac:dyDescent="0.3">
      <c r="B44" s="28" t="s">
        <v>25</v>
      </c>
      <c r="C44" s="29" t="s">
        <v>0</v>
      </c>
      <c r="D44" s="29" t="s">
        <v>1</v>
      </c>
      <c r="E44" s="30" t="s">
        <v>32</v>
      </c>
      <c r="F44" s="29" t="s">
        <v>2</v>
      </c>
      <c r="G44" s="31" t="s">
        <v>33</v>
      </c>
      <c r="H44" s="29" t="s">
        <v>3</v>
      </c>
      <c r="I44" s="31" t="s">
        <v>34</v>
      </c>
      <c r="J44" s="29" t="s">
        <v>4</v>
      </c>
      <c r="K44" s="31" t="s">
        <v>35</v>
      </c>
      <c r="L44" s="29" t="s">
        <v>5</v>
      </c>
      <c r="M44" s="32" t="s">
        <v>36</v>
      </c>
    </row>
    <row r="45" spans="2:13" outlineLevel="2" x14ac:dyDescent="0.25">
      <c r="B45" s="17">
        <v>2012</v>
      </c>
      <c r="C45" s="13" t="s">
        <v>21</v>
      </c>
      <c r="D45" s="5">
        <v>1</v>
      </c>
      <c r="E45" s="18">
        <f t="shared" ref="E45:E63" si="12">+D45/$H$64</f>
        <v>3.1847133757961785E-3</v>
      </c>
      <c r="F45" s="5">
        <v>20</v>
      </c>
      <c r="G45" s="18">
        <f t="shared" ref="G45:G63" si="13">+F45/$H$64</f>
        <v>6.3694267515923567E-2</v>
      </c>
      <c r="H45" s="5">
        <f>+D45+F45</f>
        <v>21</v>
      </c>
      <c r="I45" s="18">
        <f t="shared" ref="I45:I63" si="14">+H45/$H$64</f>
        <v>6.6878980891719744E-2</v>
      </c>
      <c r="J45" s="8">
        <v>513786</v>
      </c>
      <c r="K45" s="18">
        <f t="shared" ref="K45:K63" si="15">+J45/$J$64</f>
        <v>1.2614333401104282E-2</v>
      </c>
      <c r="L45" s="8">
        <v>3842730200</v>
      </c>
      <c r="M45" s="19">
        <f t="shared" ref="M45:M63" si="16">+L45/$L$64</f>
        <v>1.1762406368858848E-2</v>
      </c>
    </row>
    <row r="46" spans="2:13" outlineLevel="2" x14ac:dyDescent="0.25">
      <c r="B46" s="84">
        <v>2012</v>
      </c>
      <c r="C46" s="13" t="s">
        <v>19</v>
      </c>
      <c r="D46" s="5">
        <v>0</v>
      </c>
      <c r="E46" s="18">
        <f t="shared" si="12"/>
        <v>0</v>
      </c>
      <c r="F46" s="5">
        <v>15</v>
      </c>
      <c r="G46" s="18">
        <f t="shared" si="13"/>
        <v>4.7770700636942678E-2</v>
      </c>
      <c r="H46" s="5">
        <f t="shared" ref="H46:H63" si="17">+D46+F46</f>
        <v>15</v>
      </c>
      <c r="I46" s="18">
        <f t="shared" si="14"/>
        <v>4.7770700636942678E-2</v>
      </c>
      <c r="J46" s="8">
        <v>1284151</v>
      </c>
      <c r="K46" s="18">
        <f t="shared" si="15"/>
        <v>3.1528124260609407E-2</v>
      </c>
      <c r="L46" s="8">
        <v>9652268150</v>
      </c>
      <c r="M46" s="19">
        <f t="shared" si="16"/>
        <v>2.9545113617784929E-2</v>
      </c>
    </row>
    <row r="47" spans="2:13" outlineLevel="2" x14ac:dyDescent="0.25">
      <c r="B47" s="17">
        <v>2012</v>
      </c>
      <c r="C47" s="5" t="s">
        <v>13</v>
      </c>
      <c r="D47" s="10">
        <v>18</v>
      </c>
      <c r="E47" s="18">
        <f t="shared" si="12"/>
        <v>5.7324840764331211E-2</v>
      </c>
      <c r="F47" s="10">
        <v>72</v>
      </c>
      <c r="G47" s="18">
        <f t="shared" si="13"/>
        <v>0.22929936305732485</v>
      </c>
      <c r="H47" s="5">
        <f t="shared" si="17"/>
        <v>90</v>
      </c>
      <c r="I47" s="18">
        <f t="shared" si="14"/>
        <v>0.28662420382165604</v>
      </c>
      <c r="J47" s="11">
        <v>7182633</v>
      </c>
      <c r="K47" s="18">
        <f t="shared" si="15"/>
        <v>0.17634604165892775</v>
      </c>
      <c r="L47" s="11">
        <v>52472276774</v>
      </c>
      <c r="M47" s="19">
        <f t="shared" si="16"/>
        <v>0.16061503420537351</v>
      </c>
    </row>
    <row r="48" spans="2:13" outlineLevel="2" x14ac:dyDescent="0.25">
      <c r="B48" s="17">
        <v>2012</v>
      </c>
      <c r="C48" s="6" t="s">
        <v>8</v>
      </c>
      <c r="D48" s="7">
        <v>2</v>
      </c>
      <c r="E48" s="18">
        <f t="shared" si="12"/>
        <v>6.369426751592357E-3</v>
      </c>
      <c r="F48" s="7">
        <v>3</v>
      </c>
      <c r="G48" s="18">
        <f t="shared" si="13"/>
        <v>9.5541401273885346E-3</v>
      </c>
      <c r="H48" s="5">
        <f t="shared" si="17"/>
        <v>5</v>
      </c>
      <c r="I48" s="18">
        <f t="shared" si="14"/>
        <v>1.5923566878980892E-2</v>
      </c>
      <c r="J48" s="8">
        <v>744519</v>
      </c>
      <c r="K48" s="18">
        <f t="shared" si="15"/>
        <v>1.827922693389224E-2</v>
      </c>
      <c r="L48" s="8">
        <v>5291672150</v>
      </c>
      <c r="M48" s="19">
        <f t="shared" si="16"/>
        <v>1.6197545744708539E-2</v>
      </c>
    </row>
    <row r="49" spans="2:13" outlineLevel="2" x14ac:dyDescent="0.25">
      <c r="B49" s="17">
        <v>2012</v>
      </c>
      <c r="C49" s="13" t="s">
        <v>18</v>
      </c>
      <c r="D49" s="5">
        <v>0</v>
      </c>
      <c r="E49" s="18">
        <f t="shared" si="12"/>
        <v>0</v>
      </c>
      <c r="F49" s="5">
        <v>0</v>
      </c>
      <c r="G49" s="18">
        <f t="shared" si="13"/>
        <v>0</v>
      </c>
      <c r="H49" s="5">
        <f t="shared" si="17"/>
        <v>0</v>
      </c>
      <c r="I49" s="18">
        <f t="shared" si="14"/>
        <v>0</v>
      </c>
      <c r="J49" s="8">
        <v>0</v>
      </c>
      <c r="K49" s="18">
        <f t="shared" si="15"/>
        <v>0</v>
      </c>
      <c r="L49" s="8">
        <v>0</v>
      </c>
      <c r="M49" s="19">
        <f t="shared" si="16"/>
        <v>0</v>
      </c>
    </row>
    <row r="50" spans="2:13" outlineLevel="2" x14ac:dyDescent="0.25">
      <c r="B50" s="17">
        <v>2012</v>
      </c>
      <c r="C50" s="6" t="s">
        <v>10</v>
      </c>
      <c r="D50" s="7">
        <v>4</v>
      </c>
      <c r="E50" s="18">
        <f t="shared" si="12"/>
        <v>1.2738853503184714E-2</v>
      </c>
      <c r="F50" s="7">
        <v>36</v>
      </c>
      <c r="G50" s="18">
        <f t="shared" si="13"/>
        <v>0.11464968152866242</v>
      </c>
      <c r="H50" s="5">
        <f t="shared" si="17"/>
        <v>40</v>
      </c>
      <c r="I50" s="18">
        <f t="shared" si="14"/>
        <v>0.12738853503184713</v>
      </c>
      <c r="J50" s="8">
        <v>250237</v>
      </c>
      <c r="K50" s="18">
        <f t="shared" si="15"/>
        <v>6.1437504083259034E-3</v>
      </c>
      <c r="L50" s="8">
        <v>2118370000</v>
      </c>
      <c r="M50" s="19">
        <f t="shared" si="16"/>
        <v>6.4842254029698777E-3</v>
      </c>
    </row>
    <row r="51" spans="2:13" outlineLevel="2" x14ac:dyDescent="0.25">
      <c r="B51" s="17">
        <v>2012</v>
      </c>
      <c r="C51" s="13" t="s">
        <v>24</v>
      </c>
      <c r="D51" s="5">
        <v>0</v>
      </c>
      <c r="E51" s="18">
        <f t="shared" si="12"/>
        <v>0</v>
      </c>
      <c r="F51" s="5">
        <v>0</v>
      </c>
      <c r="G51" s="18">
        <f t="shared" si="13"/>
        <v>0</v>
      </c>
      <c r="H51" s="5">
        <f t="shared" si="17"/>
        <v>0</v>
      </c>
      <c r="I51" s="18">
        <f t="shared" si="14"/>
        <v>0</v>
      </c>
      <c r="J51" s="8">
        <v>0</v>
      </c>
      <c r="K51" s="18">
        <f t="shared" si="15"/>
        <v>0</v>
      </c>
      <c r="L51" s="8">
        <v>0</v>
      </c>
      <c r="M51" s="19">
        <f t="shared" si="16"/>
        <v>0</v>
      </c>
    </row>
    <row r="52" spans="2:13" outlineLevel="2" x14ac:dyDescent="0.25">
      <c r="B52" s="17">
        <v>2012</v>
      </c>
      <c r="C52" s="13" t="s">
        <v>26</v>
      </c>
      <c r="D52" s="5">
        <v>0</v>
      </c>
      <c r="E52" s="18">
        <f t="shared" si="12"/>
        <v>0</v>
      </c>
      <c r="F52" s="5">
        <v>15</v>
      </c>
      <c r="G52" s="18">
        <f t="shared" si="13"/>
        <v>4.7770700636942678E-2</v>
      </c>
      <c r="H52" s="5">
        <f t="shared" si="17"/>
        <v>15</v>
      </c>
      <c r="I52" s="18">
        <f t="shared" si="14"/>
        <v>4.7770700636942678E-2</v>
      </c>
      <c r="J52" s="8">
        <v>6062090</v>
      </c>
      <c r="K52" s="18">
        <f t="shared" si="15"/>
        <v>0.1488347762833169</v>
      </c>
      <c r="L52" s="8">
        <v>52175935962</v>
      </c>
      <c r="M52" s="19">
        <f t="shared" si="16"/>
        <v>0.15970794969175828</v>
      </c>
    </row>
    <row r="53" spans="2:13" outlineLevel="2" x14ac:dyDescent="0.25">
      <c r="B53" s="17">
        <v>2012</v>
      </c>
      <c r="C53" s="13" t="s">
        <v>16</v>
      </c>
      <c r="D53" s="5">
        <v>0</v>
      </c>
      <c r="E53" s="18">
        <f t="shared" si="12"/>
        <v>0</v>
      </c>
      <c r="F53" s="5">
        <v>18</v>
      </c>
      <c r="G53" s="18">
        <f t="shared" si="13"/>
        <v>5.7324840764331211E-2</v>
      </c>
      <c r="H53" s="5">
        <f t="shared" si="17"/>
        <v>18</v>
      </c>
      <c r="I53" s="18">
        <f t="shared" si="14"/>
        <v>5.7324840764331211E-2</v>
      </c>
      <c r="J53" s="8">
        <v>4681228</v>
      </c>
      <c r="K53" s="18">
        <f t="shared" si="15"/>
        <v>0.11493222999183435</v>
      </c>
      <c r="L53" s="8">
        <v>40965747850</v>
      </c>
      <c r="M53" s="19">
        <f t="shared" si="16"/>
        <v>0.12539412041363343</v>
      </c>
    </row>
    <row r="54" spans="2:13" outlineLevel="2" x14ac:dyDescent="0.25">
      <c r="B54" s="17">
        <v>2012</v>
      </c>
      <c r="C54" s="13" t="s">
        <v>17</v>
      </c>
      <c r="D54" s="5">
        <v>0</v>
      </c>
      <c r="E54" s="18">
        <f t="shared" si="12"/>
        <v>0</v>
      </c>
      <c r="F54" s="5">
        <v>24</v>
      </c>
      <c r="G54" s="18">
        <f t="shared" si="13"/>
        <v>7.6433121019108277E-2</v>
      </c>
      <c r="H54" s="5">
        <f t="shared" si="17"/>
        <v>24</v>
      </c>
      <c r="I54" s="18">
        <f t="shared" si="14"/>
        <v>7.6433121019108277E-2</v>
      </c>
      <c r="J54" s="8">
        <v>6076005</v>
      </c>
      <c r="K54" s="18">
        <f t="shared" si="15"/>
        <v>0.14917641355890707</v>
      </c>
      <c r="L54" s="8">
        <v>50444340675</v>
      </c>
      <c r="M54" s="19">
        <f t="shared" si="16"/>
        <v>0.15440762248375006</v>
      </c>
    </row>
    <row r="55" spans="2:13" outlineLevel="2" x14ac:dyDescent="0.25">
      <c r="B55" s="17">
        <v>2012</v>
      </c>
      <c r="C55" s="13" t="s">
        <v>20</v>
      </c>
      <c r="D55" s="5">
        <v>0</v>
      </c>
      <c r="E55" s="18">
        <f t="shared" si="12"/>
        <v>0</v>
      </c>
      <c r="F55" s="5">
        <v>0</v>
      </c>
      <c r="G55" s="18">
        <f t="shared" si="13"/>
        <v>0</v>
      </c>
      <c r="H55" s="5">
        <f t="shared" si="17"/>
        <v>0</v>
      </c>
      <c r="I55" s="18">
        <f t="shared" si="14"/>
        <v>0</v>
      </c>
      <c r="J55" s="8">
        <v>0</v>
      </c>
      <c r="K55" s="18">
        <f t="shared" si="15"/>
        <v>0</v>
      </c>
      <c r="L55" s="8">
        <v>0</v>
      </c>
      <c r="M55" s="19">
        <f t="shared" si="16"/>
        <v>0</v>
      </c>
    </row>
    <row r="56" spans="2:13" outlineLevel="2" x14ac:dyDescent="0.25">
      <c r="B56" s="17">
        <v>2012</v>
      </c>
      <c r="C56" s="13" t="s">
        <v>14</v>
      </c>
      <c r="D56" s="15">
        <v>2</v>
      </c>
      <c r="E56" s="18">
        <f t="shared" si="12"/>
        <v>6.369426751592357E-3</v>
      </c>
      <c r="F56" s="14">
        <v>2</v>
      </c>
      <c r="G56" s="18">
        <f t="shared" si="13"/>
        <v>6.369426751592357E-3</v>
      </c>
      <c r="H56" s="5">
        <f t="shared" si="17"/>
        <v>4</v>
      </c>
      <c r="I56" s="18">
        <f t="shared" si="14"/>
        <v>1.2738853503184714E-2</v>
      </c>
      <c r="J56" s="8">
        <v>5490</v>
      </c>
      <c r="K56" s="18">
        <f t="shared" si="15"/>
        <v>1.3478897901473085E-4</v>
      </c>
      <c r="L56" s="8">
        <v>27747300</v>
      </c>
      <c r="M56" s="19">
        <f t="shared" si="16"/>
        <v>8.4933107778068081E-5</v>
      </c>
    </row>
    <row r="57" spans="2:13" outlineLevel="2" x14ac:dyDescent="0.25">
      <c r="B57" s="17">
        <v>2012</v>
      </c>
      <c r="C57" s="13" t="s">
        <v>15</v>
      </c>
      <c r="D57" s="5">
        <v>0</v>
      </c>
      <c r="E57" s="18">
        <f t="shared" si="12"/>
        <v>0</v>
      </c>
      <c r="F57" s="5">
        <v>8</v>
      </c>
      <c r="G57" s="18">
        <f t="shared" si="13"/>
        <v>2.5477707006369428E-2</v>
      </c>
      <c r="H57" s="5">
        <f t="shared" si="17"/>
        <v>8</v>
      </c>
      <c r="I57" s="18">
        <f t="shared" si="14"/>
        <v>2.5477707006369428E-2</v>
      </c>
      <c r="J57" s="8">
        <v>4573075</v>
      </c>
      <c r="K57" s="18">
        <f t="shared" si="15"/>
        <v>0.11227688710524414</v>
      </c>
      <c r="L57" s="8">
        <v>37311744032</v>
      </c>
      <c r="M57" s="19">
        <f t="shared" si="16"/>
        <v>0.11420939613070621</v>
      </c>
    </row>
    <row r="58" spans="2:13" outlineLevel="2" x14ac:dyDescent="0.25">
      <c r="B58" s="17">
        <v>2012</v>
      </c>
      <c r="C58" s="13" t="s">
        <v>22</v>
      </c>
      <c r="D58" s="5">
        <v>2</v>
      </c>
      <c r="E58" s="18">
        <f t="shared" si="12"/>
        <v>6.369426751592357E-3</v>
      </c>
      <c r="F58" s="5">
        <v>9</v>
      </c>
      <c r="G58" s="18">
        <f t="shared" si="13"/>
        <v>2.8662420382165606E-2</v>
      </c>
      <c r="H58" s="5">
        <f t="shared" si="17"/>
        <v>11</v>
      </c>
      <c r="I58" s="18">
        <f t="shared" si="14"/>
        <v>3.5031847133757961E-2</v>
      </c>
      <c r="J58" s="8">
        <v>208756</v>
      </c>
      <c r="K58" s="18">
        <f t="shared" si="15"/>
        <v>5.1253202373768951E-3</v>
      </c>
      <c r="L58" s="8">
        <v>1296248200</v>
      </c>
      <c r="M58" s="19">
        <f t="shared" si="16"/>
        <v>3.9677513876206607E-3</v>
      </c>
    </row>
    <row r="59" spans="2:13" outlineLevel="2" x14ac:dyDescent="0.25">
      <c r="B59" s="16">
        <v>2012</v>
      </c>
      <c r="C59" s="1" t="s">
        <v>6</v>
      </c>
      <c r="D59" s="2">
        <v>4</v>
      </c>
      <c r="E59" s="18">
        <f t="shared" si="12"/>
        <v>1.2738853503184714E-2</v>
      </c>
      <c r="F59" s="2">
        <v>0</v>
      </c>
      <c r="G59" s="18">
        <f t="shared" si="13"/>
        <v>0</v>
      </c>
      <c r="H59" s="5">
        <f t="shared" si="17"/>
        <v>4</v>
      </c>
      <c r="I59" s="18">
        <f t="shared" si="14"/>
        <v>1.2738853503184714E-2</v>
      </c>
      <c r="J59" s="3">
        <v>69726</v>
      </c>
      <c r="K59" s="18">
        <f t="shared" si="15"/>
        <v>1.7118936886668715E-3</v>
      </c>
      <c r="L59" s="3">
        <v>462309750</v>
      </c>
      <c r="M59" s="19">
        <f t="shared" si="16"/>
        <v>1.4151071932621087E-3</v>
      </c>
    </row>
    <row r="60" spans="2:13" outlineLevel="2" x14ac:dyDescent="0.25">
      <c r="B60" s="17">
        <v>2012</v>
      </c>
      <c r="C60" s="13" t="s">
        <v>23</v>
      </c>
      <c r="D60" s="5">
        <v>0</v>
      </c>
      <c r="E60" s="18">
        <f t="shared" si="12"/>
        <v>0</v>
      </c>
      <c r="F60" s="5">
        <v>17</v>
      </c>
      <c r="G60" s="18">
        <f t="shared" si="13"/>
        <v>5.4140127388535034E-2</v>
      </c>
      <c r="H60" s="5">
        <f t="shared" si="17"/>
        <v>17</v>
      </c>
      <c r="I60" s="18">
        <f t="shared" si="14"/>
        <v>5.4140127388535034E-2</v>
      </c>
      <c r="J60" s="8">
        <v>3167981</v>
      </c>
      <c r="K60" s="18">
        <f t="shared" si="15"/>
        <v>7.7779403374875433E-2</v>
      </c>
      <c r="L60" s="8">
        <v>23238083300</v>
      </c>
      <c r="M60" s="19">
        <f t="shared" si="16"/>
        <v>7.1130619320605035E-2</v>
      </c>
    </row>
    <row r="61" spans="2:13" outlineLevel="2" x14ac:dyDescent="0.25">
      <c r="B61" s="17">
        <v>2012</v>
      </c>
      <c r="C61" s="5" t="s">
        <v>11</v>
      </c>
      <c r="D61" s="7">
        <v>0</v>
      </c>
      <c r="E61" s="18">
        <f t="shared" si="12"/>
        <v>0</v>
      </c>
      <c r="F61" s="7">
        <v>9</v>
      </c>
      <c r="G61" s="18">
        <f t="shared" si="13"/>
        <v>2.8662420382165606E-2</v>
      </c>
      <c r="H61" s="5">
        <f t="shared" si="17"/>
        <v>9</v>
      </c>
      <c r="I61" s="18">
        <f t="shared" si="14"/>
        <v>2.8662420382165606E-2</v>
      </c>
      <c r="J61" s="12">
        <v>38692</v>
      </c>
      <c r="K61" s="18">
        <f t="shared" si="15"/>
        <v>9.4995540547139642E-4</v>
      </c>
      <c r="L61" s="12">
        <v>301668300</v>
      </c>
      <c r="M61" s="19">
        <f t="shared" si="16"/>
        <v>9.2339168989871354E-4</v>
      </c>
    </row>
    <row r="62" spans="2:13" outlineLevel="2" x14ac:dyDescent="0.25">
      <c r="B62" s="17">
        <v>2012</v>
      </c>
      <c r="C62" s="5" t="s">
        <v>12</v>
      </c>
      <c r="D62" s="7">
        <v>0</v>
      </c>
      <c r="E62" s="18">
        <f t="shared" si="12"/>
        <v>0</v>
      </c>
      <c r="F62" s="7">
        <v>12</v>
      </c>
      <c r="G62" s="18">
        <f t="shared" si="13"/>
        <v>3.8216560509554139E-2</v>
      </c>
      <c r="H62" s="5">
        <f t="shared" si="17"/>
        <v>12</v>
      </c>
      <c r="I62" s="18">
        <f t="shared" si="14"/>
        <v>3.8216560509554139E-2</v>
      </c>
      <c r="J62" s="12">
        <v>100566</v>
      </c>
      <c r="K62" s="18">
        <f t="shared" si="15"/>
        <v>2.4690689369026271E-3</v>
      </c>
      <c r="L62" s="12">
        <v>649389200</v>
      </c>
      <c r="M62" s="19">
        <f t="shared" si="16"/>
        <v>1.9877481021041113E-3</v>
      </c>
    </row>
    <row r="63" spans="2:13" outlineLevel="2" x14ac:dyDescent="0.25">
      <c r="B63" s="17">
        <v>2012</v>
      </c>
      <c r="C63" s="6" t="s">
        <v>9</v>
      </c>
      <c r="D63" s="7">
        <v>0</v>
      </c>
      <c r="E63" s="18">
        <f t="shared" si="12"/>
        <v>0</v>
      </c>
      <c r="F63" s="7">
        <v>21</v>
      </c>
      <c r="G63" s="18">
        <f t="shared" si="13"/>
        <v>6.6878980891719744E-2</v>
      </c>
      <c r="H63" s="5">
        <f t="shared" si="17"/>
        <v>21</v>
      </c>
      <c r="I63" s="18">
        <f t="shared" si="14"/>
        <v>6.6878980891719744E-2</v>
      </c>
      <c r="J63" s="8">
        <v>5771398</v>
      </c>
      <c r="K63" s="18">
        <f t="shared" si="15"/>
        <v>0.14169778577552999</v>
      </c>
      <c r="L63" s="8">
        <v>46445390700</v>
      </c>
      <c r="M63" s="19">
        <f t="shared" si="16"/>
        <v>0.14216703513918763</v>
      </c>
    </row>
    <row r="64" spans="2:13" s="39" customFormat="1" ht="15.75" outlineLevel="1" thickBot="1" x14ac:dyDescent="0.3">
      <c r="B64" s="23" t="s">
        <v>29</v>
      </c>
      <c r="C64" s="25"/>
      <c r="D64" s="25"/>
      <c r="E64" s="34">
        <f>SUM(E45:E63)</f>
        <v>0.10509554140127388</v>
      </c>
      <c r="F64" s="25"/>
      <c r="G64" s="34">
        <f>SUM(G45:G63)</f>
        <v>0.89490445859872603</v>
      </c>
      <c r="H64" s="25">
        <f>SUBTOTAL(9,H45:H63)</f>
        <v>314</v>
      </c>
      <c r="I64" s="40">
        <f t="shared" ref="I64" si="18">+H64/$H$64</f>
        <v>1</v>
      </c>
      <c r="J64" s="35">
        <f>SUBTOTAL(9,J45:J63)</f>
        <v>40730333</v>
      </c>
      <c r="K64" s="36">
        <f>SUM(K45:K63)</f>
        <v>1</v>
      </c>
      <c r="L64" s="35">
        <f>SUBTOTAL(9,L45:L63)</f>
        <v>326695922543</v>
      </c>
      <c r="M64" s="36">
        <f>SUM(M45:M63)</f>
        <v>1</v>
      </c>
    </row>
    <row r="65" spans="2:13" s="39" customFormat="1" ht="51.75" outlineLevel="1" thickBot="1" x14ac:dyDescent="0.3">
      <c r="B65" s="28" t="s">
        <v>25</v>
      </c>
      <c r="C65" s="29" t="s">
        <v>0</v>
      </c>
      <c r="D65" s="29" t="s">
        <v>1</v>
      </c>
      <c r="E65" s="30" t="s">
        <v>32</v>
      </c>
      <c r="F65" s="29" t="s">
        <v>2</v>
      </c>
      <c r="G65" s="31" t="s">
        <v>33</v>
      </c>
      <c r="H65" s="29" t="s">
        <v>3</v>
      </c>
      <c r="I65" s="31" t="s">
        <v>34</v>
      </c>
      <c r="J65" s="29" t="s">
        <v>4</v>
      </c>
      <c r="K65" s="31" t="s">
        <v>35</v>
      </c>
      <c r="L65" s="29" t="s">
        <v>5</v>
      </c>
      <c r="M65" s="32" t="s">
        <v>36</v>
      </c>
    </row>
    <row r="66" spans="2:13" outlineLevel="2" x14ac:dyDescent="0.25">
      <c r="B66" s="17">
        <v>2013</v>
      </c>
      <c r="C66" s="13" t="s">
        <v>21</v>
      </c>
      <c r="D66" s="5">
        <v>1</v>
      </c>
      <c r="E66" s="20">
        <f t="shared" ref="E66:E84" si="19">+D66/$H$85</f>
        <v>2.8328611898016999E-3</v>
      </c>
      <c r="F66" s="5">
        <v>30</v>
      </c>
      <c r="G66" s="20">
        <f t="shared" ref="G66:G84" si="20">+F66/$H$85</f>
        <v>8.4985835694050993E-2</v>
      </c>
      <c r="H66" s="5">
        <f>+D66+F66</f>
        <v>31</v>
      </c>
      <c r="I66" s="18">
        <f t="shared" ref="I66:I84" si="21">+H66/$H$85</f>
        <v>8.7818696883852687E-2</v>
      </c>
      <c r="J66" s="8">
        <v>280569</v>
      </c>
      <c r="K66" s="20">
        <f t="shared" ref="K66:K84" si="22">+J66/$J$85</f>
        <v>6.4883727238726095E-3</v>
      </c>
      <c r="L66" s="8">
        <v>2685300650</v>
      </c>
      <c r="M66" s="22">
        <f t="shared" ref="M66:M84" si="23">+L66/$L$85</f>
        <v>7.6355351580910833E-3</v>
      </c>
    </row>
    <row r="67" spans="2:13" outlineLevel="2" x14ac:dyDescent="0.25">
      <c r="B67" s="17">
        <v>2013</v>
      </c>
      <c r="C67" s="13" t="s">
        <v>19</v>
      </c>
      <c r="D67" s="5">
        <v>0</v>
      </c>
      <c r="E67" s="20">
        <f t="shared" si="19"/>
        <v>0</v>
      </c>
      <c r="F67" s="5">
        <v>9</v>
      </c>
      <c r="G67" s="20">
        <f t="shared" si="20"/>
        <v>2.5495750708215296E-2</v>
      </c>
      <c r="H67" s="5">
        <f t="shared" ref="H67:H84" si="24">+D67+F67</f>
        <v>9</v>
      </c>
      <c r="I67" s="18">
        <f t="shared" si="21"/>
        <v>2.5495750708215296E-2</v>
      </c>
      <c r="J67" s="8">
        <v>174580</v>
      </c>
      <c r="K67" s="20">
        <f t="shared" si="22"/>
        <v>4.0372960310429166E-3</v>
      </c>
      <c r="L67" s="8">
        <v>1297444200</v>
      </c>
      <c r="M67" s="22">
        <f t="shared" si="23"/>
        <v>3.6892259363067443E-3</v>
      </c>
    </row>
    <row r="68" spans="2:13" outlineLevel="2" x14ac:dyDescent="0.25">
      <c r="B68" s="17">
        <v>2013</v>
      </c>
      <c r="C68" s="5" t="s">
        <v>13</v>
      </c>
      <c r="D68" s="10">
        <v>15</v>
      </c>
      <c r="E68" s="20">
        <f t="shared" si="19"/>
        <v>4.2492917847025496E-2</v>
      </c>
      <c r="F68" s="10">
        <v>92</v>
      </c>
      <c r="G68" s="20">
        <f t="shared" si="20"/>
        <v>0.26062322946175637</v>
      </c>
      <c r="H68" s="5">
        <f t="shared" si="24"/>
        <v>107</v>
      </c>
      <c r="I68" s="18">
        <f t="shared" si="21"/>
        <v>0.30311614730878189</v>
      </c>
      <c r="J68" s="11">
        <v>7361750</v>
      </c>
      <c r="K68" s="20">
        <f t="shared" si="22"/>
        <v>0.17024609953333825</v>
      </c>
      <c r="L68" s="11">
        <v>54815463925</v>
      </c>
      <c r="M68" s="22">
        <f t="shared" si="23"/>
        <v>0.15586537842844933</v>
      </c>
    </row>
    <row r="69" spans="2:13" outlineLevel="2" x14ac:dyDescent="0.25">
      <c r="B69" s="17">
        <v>2013</v>
      </c>
      <c r="C69" s="6" t="s">
        <v>8</v>
      </c>
      <c r="D69" s="7">
        <v>3</v>
      </c>
      <c r="E69" s="20">
        <f t="shared" si="19"/>
        <v>8.4985835694051E-3</v>
      </c>
      <c r="F69" s="7">
        <v>14</v>
      </c>
      <c r="G69" s="20">
        <f t="shared" si="20"/>
        <v>3.9660056657223795E-2</v>
      </c>
      <c r="H69" s="5">
        <f t="shared" si="24"/>
        <v>17</v>
      </c>
      <c r="I69" s="18">
        <f t="shared" si="21"/>
        <v>4.8158640226628892E-2</v>
      </c>
      <c r="J69" s="8">
        <v>693331</v>
      </c>
      <c r="K69" s="20">
        <f t="shared" si="22"/>
        <v>1.6033809683234142E-2</v>
      </c>
      <c r="L69" s="8">
        <v>5430930100</v>
      </c>
      <c r="M69" s="22">
        <f t="shared" si="23"/>
        <v>1.5442612625027712E-2</v>
      </c>
    </row>
    <row r="70" spans="2:13" outlineLevel="2" x14ac:dyDescent="0.25">
      <c r="B70" s="17">
        <v>2013</v>
      </c>
      <c r="C70" s="13" t="s">
        <v>18</v>
      </c>
      <c r="D70" s="5">
        <v>0</v>
      </c>
      <c r="E70" s="20">
        <f t="shared" si="19"/>
        <v>0</v>
      </c>
      <c r="F70" s="5">
        <v>0</v>
      </c>
      <c r="G70" s="20">
        <f t="shared" si="20"/>
        <v>0</v>
      </c>
      <c r="H70" s="5">
        <f t="shared" si="24"/>
        <v>0</v>
      </c>
      <c r="I70" s="18">
        <f t="shared" si="21"/>
        <v>0</v>
      </c>
      <c r="J70" s="8">
        <v>0</v>
      </c>
      <c r="K70" s="20">
        <f t="shared" si="22"/>
        <v>0</v>
      </c>
      <c r="L70" s="8">
        <v>0</v>
      </c>
      <c r="M70" s="22">
        <f t="shared" si="23"/>
        <v>0</v>
      </c>
    </row>
    <row r="71" spans="2:13" outlineLevel="2" x14ac:dyDescent="0.25">
      <c r="B71" s="17">
        <v>2013</v>
      </c>
      <c r="C71" s="6" t="s">
        <v>10</v>
      </c>
      <c r="D71" s="7">
        <v>5</v>
      </c>
      <c r="E71" s="20">
        <f t="shared" si="19"/>
        <v>1.4164305949008499E-2</v>
      </c>
      <c r="F71" s="7">
        <v>26</v>
      </c>
      <c r="G71" s="20">
        <f t="shared" si="20"/>
        <v>7.3654390934844188E-2</v>
      </c>
      <c r="H71" s="5">
        <f t="shared" si="24"/>
        <v>31</v>
      </c>
      <c r="I71" s="18">
        <f t="shared" si="21"/>
        <v>8.7818696883852687E-2</v>
      </c>
      <c r="J71" s="8">
        <v>325219</v>
      </c>
      <c r="K71" s="20">
        <f t="shared" si="22"/>
        <v>7.5209381253279091E-3</v>
      </c>
      <c r="L71" s="8">
        <v>2813237602</v>
      </c>
      <c r="M71" s="22">
        <f t="shared" si="23"/>
        <v>7.9993182953777813E-3</v>
      </c>
    </row>
    <row r="72" spans="2:13" outlineLevel="2" x14ac:dyDescent="0.25">
      <c r="B72" s="17">
        <v>2013</v>
      </c>
      <c r="C72" s="13" t="s">
        <v>24</v>
      </c>
      <c r="D72" s="5">
        <v>0</v>
      </c>
      <c r="E72" s="20">
        <f t="shared" si="19"/>
        <v>0</v>
      </c>
      <c r="F72" s="5">
        <v>0</v>
      </c>
      <c r="G72" s="20">
        <f t="shared" si="20"/>
        <v>0</v>
      </c>
      <c r="H72" s="5">
        <f t="shared" si="24"/>
        <v>0</v>
      </c>
      <c r="I72" s="18">
        <f t="shared" si="21"/>
        <v>0</v>
      </c>
      <c r="J72" s="8">
        <v>0</v>
      </c>
      <c r="K72" s="20">
        <f t="shared" si="22"/>
        <v>0</v>
      </c>
      <c r="L72" s="8">
        <v>0</v>
      </c>
      <c r="M72" s="22">
        <f t="shared" si="23"/>
        <v>0</v>
      </c>
    </row>
    <row r="73" spans="2:13" outlineLevel="2" x14ac:dyDescent="0.25">
      <c r="B73" s="17">
        <v>2013</v>
      </c>
      <c r="C73" s="13" t="s">
        <v>26</v>
      </c>
      <c r="D73" s="5">
        <v>0</v>
      </c>
      <c r="E73" s="20">
        <f t="shared" si="19"/>
        <v>0</v>
      </c>
      <c r="F73" s="5">
        <v>16</v>
      </c>
      <c r="G73" s="20">
        <f t="shared" si="20"/>
        <v>4.5325779036827198E-2</v>
      </c>
      <c r="H73" s="5">
        <f t="shared" si="24"/>
        <v>16</v>
      </c>
      <c r="I73" s="18">
        <f t="shared" si="21"/>
        <v>4.5325779036827198E-2</v>
      </c>
      <c r="J73" s="8">
        <v>5034267</v>
      </c>
      <c r="K73" s="20">
        <f t="shared" si="22"/>
        <v>0.11642127493590521</v>
      </c>
      <c r="L73" s="8">
        <v>37705887787</v>
      </c>
      <c r="M73" s="22">
        <f t="shared" si="23"/>
        <v>0.10721504568386996</v>
      </c>
    </row>
    <row r="74" spans="2:13" outlineLevel="2" x14ac:dyDescent="0.25">
      <c r="B74" s="17">
        <v>2013</v>
      </c>
      <c r="C74" s="13" t="s">
        <v>16</v>
      </c>
      <c r="D74" s="5">
        <v>0</v>
      </c>
      <c r="E74" s="20">
        <f t="shared" si="19"/>
        <v>0</v>
      </c>
      <c r="F74" s="5">
        <v>23</v>
      </c>
      <c r="G74" s="20">
        <f t="shared" si="20"/>
        <v>6.5155807365439092E-2</v>
      </c>
      <c r="H74" s="5">
        <f t="shared" si="24"/>
        <v>23</v>
      </c>
      <c r="I74" s="18">
        <f t="shared" si="21"/>
        <v>6.5155807365439092E-2</v>
      </c>
      <c r="J74" s="8">
        <v>8482335</v>
      </c>
      <c r="K74" s="20">
        <f t="shared" si="22"/>
        <v>0.19616048476043316</v>
      </c>
      <c r="L74" s="8">
        <v>72331293165</v>
      </c>
      <c r="M74" s="22">
        <f t="shared" si="23"/>
        <v>0.20567087413156168</v>
      </c>
    </row>
    <row r="75" spans="2:13" outlineLevel="2" x14ac:dyDescent="0.25">
      <c r="B75" s="17">
        <v>2013</v>
      </c>
      <c r="C75" s="13" t="s">
        <v>17</v>
      </c>
      <c r="D75" s="5">
        <v>0</v>
      </c>
      <c r="E75" s="20">
        <f t="shared" si="19"/>
        <v>0</v>
      </c>
      <c r="F75" s="5">
        <v>23</v>
      </c>
      <c r="G75" s="20">
        <f t="shared" si="20"/>
        <v>6.5155807365439092E-2</v>
      </c>
      <c r="H75" s="5">
        <f t="shared" si="24"/>
        <v>23</v>
      </c>
      <c r="I75" s="18">
        <f t="shared" si="21"/>
        <v>6.5155807365439092E-2</v>
      </c>
      <c r="J75" s="8">
        <v>6090418</v>
      </c>
      <c r="K75" s="20">
        <f t="shared" si="22"/>
        <v>0.14084557462935238</v>
      </c>
      <c r="L75" s="8">
        <v>51658045347</v>
      </c>
      <c r="M75" s="22">
        <f t="shared" si="23"/>
        <v>0.1468873965547515</v>
      </c>
    </row>
    <row r="76" spans="2:13" outlineLevel="2" x14ac:dyDescent="0.25">
      <c r="B76" s="17">
        <v>2013</v>
      </c>
      <c r="C76" s="13" t="s">
        <v>20</v>
      </c>
      <c r="D76" s="5">
        <v>0</v>
      </c>
      <c r="E76" s="20">
        <f t="shared" si="19"/>
        <v>0</v>
      </c>
      <c r="F76" s="5">
        <v>3</v>
      </c>
      <c r="G76" s="20">
        <f t="shared" si="20"/>
        <v>8.4985835694051E-3</v>
      </c>
      <c r="H76" s="5">
        <f t="shared" si="24"/>
        <v>3</v>
      </c>
      <c r="I76" s="18">
        <f t="shared" si="21"/>
        <v>8.4985835694051E-3</v>
      </c>
      <c r="J76" s="8">
        <v>33047</v>
      </c>
      <c r="K76" s="20">
        <f t="shared" si="22"/>
        <v>7.6423715166614315E-4</v>
      </c>
      <c r="L76" s="8">
        <v>219334750</v>
      </c>
      <c r="M76" s="22">
        <f t="shared" si="23"/>
        <v>6.2366878547328328E-4</v>
      </c>
    </row>
    <row r="77" spans="2:13" outlineLevel="2" x14ac:dyDescent="0.25">
      <c r="B77" s="17">
        <v>2013</v>
      </c>
      <c r="C77" s="13" t="s">
        <v>14</v>
      </c>
      <c r="D77" s="14">
        <v>0</v>
      </c>
      <c r="E77" s="20">
        <f t="shared" si="19"/>
        <v>0</v>
      </c>
      <c r="F77" s="14">
        <v>4</v>
      </c>
      <c r="G77" s="20">
        <f t="shared" si="20"/>
        <v>1.1331444759206799E-2</v>
      </c>
      <c r="H77" s="5">
        <f t="shared" si="24"/>
        <v>4</v>
      </c>
      <c r="I77" s="18">
        <f t="shared" si="21"/>
        <v>1.1331444759206799E-2</v>
      </c>
      <c r="J77" s="8">
        <v>61238</v>
      </c>
      <c r="K77" s="20">
        <f t="shared" si="22"/>
        <v>1.4161755891225006E-3</v>
      </c>
      <c r="L77" s="8">
        <v>497682400</v>
      </c>
      <c r="M77" s="22">
        <f t="shared" si="23"/>
        <v>1.4151381755942857E-3</v>
      </c>
    </row>
    <row r="78" spans="2:13" outlineLevel="2" x14ac:dyDescent="0.25">
      <c r="B78" s="17">
        <v>2013</v>
      </c>
      <c r="C78" s="13" t="s">
        <v>15</v>
      </c>
      <c r="D78" s="5">
        <v>0</v>
      </c>
      <c r="E78" s="20">
        <f t="shared" si="19"/>
        <v>0</v>
      </c>
      <c r="F78" s="5">
        <v>11</v>
      </c>
      <c r="G78" s="20">
        <f t="shared" si="20"/>
        <v>3.1161473087818695E-2</v>
      </c>
      <c r="H78" s="5">
        <f t="shared" si="24"/>
        <v>11</v>
      </c>
      <c r="I78" s="18">
        <f t="shared" si="21"/>
        <v>3.1161473087818695E-2</v>
      </c>
      <c r="J78" s="8">
        <v>3256323</v>
      </c>
      <c r="K78" s="20">
        <f t="shared" si="22"/>
        <v>7.5304960039487709E-2</v>
      </c>
      <c r="L78" s="8">
        <v>29727061307</v>
      </c>
      <c r="M78" s="22">
        <f t="shared" si="23"/>
        <v>8.45276009434279E-2</v>
      </c>
    </row>
    <row r="79" spans="2:13" outlineLevel="2" x14ac:dyDescent="0.25">
      <c r="B79" s="17">
        <v>2013</v>
      </c>
      <c r="C79" s="13" t="s">
        <v>22</v>
      </c>
      <c r="D79" s="5">
        <v>2</v>
      </c>
      <c r="E79" s="20">
        <f t="shared" si="19"/>
        <v>5.6657223796033997E-3</v>
      </c>
      <c r="F79" s="5">
        <v>23</v>
      </c>
      <c r="G79" s="20">
        <f t="shared" si="20"/>
        <v>6.5155807365439092E-2</v>
      </c>
      <c r="H79" s="5">
        <f t="shared" si="24"/>
        <v>25</v>
      </c>
      <c r="I79" s="18">
        <f t="shared" si="21"/>
        <v>7.0821529745042494E-2</v>
      </c>
      <c r="J79" s="8">
        <v>370875</v>
      </c>
      <c r="K79" s="20">
        <f t="shared" si="22"/>
        <v>8.5767680462426488E-3</v>
      </c>
      <c r="L79" s="8">
        <v>2153328400</v>
      </c>
      <c r="M79" s="22">
        <f t="shared" si="23"/>
        <v>6.1228952911161058E-3</v>
      </c>
    </row>
    <row r="80" spans="2:13" outlineLevel="2" x14ac:dyDescent="0.25">
      <c r="B80" s="16">
        <v>2013</v>
      </c>
      <c r="C80" s="1" t="s">
        <v>6</v>
      </c>
      <c r="D80" s="1">
        <v>1</v>
      </c>
      <c r="E80" s="20">
        <f t="shared" si="19"/>
        <v>2.8328611898016999E-3</v>
      </c>
      <c r="F80" s="1">
        <v>0</v>
      </c>
      <c r="G80" s="20">
        <f t="shared" si="20"/>
        <v>0</v>
      </c>
      <c r="H80" s="5">
        <f t="shared" si="24"/>
        <v>1</v>
      </c>
      <c r="I80" s="18">
        <f t="shared" si="21"/>
        <v>2.8328611898016999E-3</v>
      </c>
      <c r="J80" s="4">
        <v>48535</v>
      </c>
      <c r="K80" s="20">
        <f t="shared" si="22"/>
        <v>1.1224089979761025E-3</v>
      </c>
      <c r="L80" s="4">
        <v>357905400</v>
      </c>
      <c r="M80" s="22">
        <f t="shared" si="23"/>
        <v>1.0176883787558955E-3</v>
      </c>
    </row>
    <row r="81" spans="2:13" outlineLevel="2" x14ac:dyDescent="0.25">
      <c r="B81" s="17">
        <v>2013</v>
      </c>
      <c r="C81" s="13" t="s">
        <v>23</v>
      </c>
      <c r="D81" s="5">
        <v>0</v>
      </c>
      <c r="E81" s="20">
        <f t="shared" si="19"/>
        <v>0</v>
      </c>
      <c r="F81" s="5">
        <v>16</v>
      </c>
      <c r="G81" s="20">
        <f t="shared" si="20"/>
        <v>4.5325779036827198E-2</v>
      </c>
      <c r="H81" s="5">
        <f t="shared" si="24"/>
        <v>16</v>
      </c>
      <c r="I81" s="18">
        <f t="shared" si="21"/>
        <v>4.5325779036827198E-2</v>
      </c>
      <c r="J81" s="8">
        <v>5304057</v>
      </c>
      <c r="K81" s="20">
        <f t="shared" si="22"/>
        <v>0.12266037504024171</v>
      </c>
      <c r="L81" s="8">
        <v>41009376517</v>
      </c>
      <c r="M81" s="22">
        <f t="shared" si="23"/>
        <v>0.11660837165735924</v>
      </c>
    </row>
    <row r="82" spans="2:13" outlineLevel="2" x14ac:dyDescent="0.25">
      <c r="B82" s="17">
        <v>2013</v>
      </c>
      <c r="C82" s="5" t="s">
        <v>11</v>
      </c>
      <c r="D82" s="7">
        <v>0</v>
      </c>
      <c r="E82" s="20">
        <f t="shared" si="19"/>
        <v>0</v>
      </c>
      <c r="F82" s="7">
        <v>10</v>
      </c>
      <c r="G82" s="20">
        <f t="shared" si="20"/>
        <v>2.8328611898016998E-2</v>
      </c>
      <c r="H82" s="5">
        <f t="shared" si="24"/>
        <v>10</v>
      </c>
      <c r="I82" s="18">
        <f t="shared" si="21"/>
        <v>2.8328611898016998E-2</v>
      </c>
      <c r="J82" s="12">
        <v>28643</v>
      </c>
      <c r="K82" s="20">
        <f t="shared" si="22"/>
        <v>6.6239128317769659E-4</v>
      </c>
      <c r="L82" s="12">
        <v>247469150</v>
      </c>
      <c r="M82" s="22">
        <f t="shared" si="23"/>
        <v>7.0366772352582416E-4</v>
      </c>
    </row>
    <row r="83" spans="2:13" outlineLevel="2" x14ac:dyDescent="0.25">
      <c r="B83" s="17">
        <v>2013</v>
      </c>
      <c r="C83" s="5" t="s">
        <v>12</v>
      </c>
      <c r="D83" s="7">
        <v>0</v>
      </c>
      <c r="E83" s="20">
        <f t="shared" si="19"/>
        <v>0</v>
      </c>
      <c r="F83" s="7">
        <v>8</v>
      </c>
      <c r="G83" s="20">
        <f t="shared" si="20"/>
        <v>2.2662889518413599E-2</v>
      </c>
      <c r="H83" s="5">
        <f t="shared" si="24"/>
        <v>8</v>
      </c>
      <c r="I83" s="18">
        <f t="shared" si="21"/>
        <v>2.2662889518413599E-2</v>
      </c>
      <c r="J83" s="12">
        <v>14630</v>
      </c>
      <c r="K83" s="20">
        <f t="shared" si="22"/>
        <v>3.38329940051311E-4</v>
      </c>
      <c r="L83" s="12">
        <v>80118350</v>
      </c>
      <c r="M83" s="22">
        <f t="shared" si="23"/>
        <v>2.278130302591059E-4</v>
      </c>
    </row>
    <row r="84" spans="2:13" outlineLevel="2" x14ac:dyDescent="0.25">
      <c r="B84" s="17">
        <v>2013</v>
      </c>
      <c r="C84" s="6" t="s">
        <v>9</v>
      </c>
      <c r="D84" s="7">
        <v>0</v>
      </c>
      <c r="E84" s="20">
        <f t="shared" si="19"/>
        <v>0</v>
      </c>
      <c r="F84" s="7">
        <v>18</v>
      </c>
      <c r="G84" s="20">
        <f t="shared" si="20"/>
        <v>5.0991501416430593E-2</v>
      </c>
      <c r="H84" s="5">
        <f t="shared" si="24"/>
        <v>18</v>
      </c>
      <c r="I84" s="18">
        <f t="shared" si="21"/>
        <v>5.0991501416430593E-2</v>
      </c>
      <c r="J84" s="8">
        <v>5681996</v>
      </c>
      <c r="K84" s="20">
        <f t="shared" si="22"/>
        <v>0.13140050348952761</v>
      </c>
      <c r="L84" s="8">
        <v>48654789333</v>
      </c>
      <c r="M84" s="22">
        <f t="shared" si="23"/>
        <v>0.1383477692010526</v>
      </c>
    </row>
    <row r="85" spans="2:13" s="39" customFormat="1" outlineLevel="1" x14ac:dyDescent="0.25">
      <c r="B85" s="25" t="s">
        <v>30</v>
      </c>
      <c r="C85" s="25"/>
      <c r="D85" s="25"/>
      <c r="E85" s="34">
        <f>SUM(E66:E84)</f>
        <v>7.6487252124645896E-2</v>
      </c>
      <c r="F85" s="25"/>
      <c r="G85" s="34">
        <f>SUM(G66:G84)</f>
        <v>0.9235127478753542</v>
      </c>
      <c r="H85" s="25">
        <f>SUBTOTAL(9,H66:H84)</f>
        <v>353</v>
      </c>
      <c r="I85" s="40">
        <f t="shared" ref="I85" si="25">+H85/$H$85</f>
        <v>1</v>
      </c>
      <c r="J85" s="35">
        <f>SUBTOTAL(9,J66:J84)</f>
        <v>43241813</v>
      </c>
      <c r="K85" s="36">
        <f>SUM(K66:K84)</f>
        <v>1.0000000000000002</v>
      </c>
      <c r="L85" s="35">
        <f>SUBTOTAL(9,L66:L84)</f>
        <v>351684668383</v>
      </c>
      <c r="M85" s="36">
        <f>SUM(M66:M84)</f>
        <v>1</v>
      </c>
    </row>
    <row r="86" spans="2:13" x14ac:dyDescent="0.25">
      <c r="B86" s="33" t="s">
        <v>31</v>
      </c>
      <c r="C86" s="13"/>
      <c r="D86" s="5"/>
      <c r="E86" s="20"/>
      <c r="F86" s="5"/>
      <c r="G86" s="20"/>
      <c r="H86" s="5">
        <f>SUBTOTAL(9,H3:H84)</f>
        <v>1253</v>
      </c>
      <c r="I86" s="20"/>
      <c r="J86" s="8">
        <f>SUBTOTAL(9,J3:J84)</f>
        <v>155600523</v>
      </c>
      <c r="K86" s="20"/>
      <c r="L86" s="8">
        <f>SUBTOTAL(9,L3:L84)</f>
        <v>1230223057869</v>
      </c>
      <c r="M86" s="20"/>
    </row>
    <row r="87" spans="2:13" x14ac:dyDescent="0.25">
      <c r="L87" s="64">
        <f>+L85/2000</f>
        <v>175842334.19150001</v>
      </c>
    </row>
    <row r="91" spans="2:13" x14ac:dyDescent="0.25">
      <c r="L91" s="98"/>
    </row>
    <row r="92" spans="2:13" x14ac:dyDescent="0.25">
      <c r="J92" s="97"/>
      <c r="L92" s="97"/>
    </row>
    <row r="93" spans="2:13" x14ac:dyDescent="0.25">
      <c r="J93" s="21"/>
    </row>
    <row r="94" spans="2:13" x14ac:dyDescent="0.25">
      <c r="L94" s="21"/>
    </row>
    <row r="103" spans="10:10" x14ac:dyDescent="0.25">
      <c r="J103" s="71"/>
    </row>
  </sheetData>
  <sortState ref="B66:M84">
    <sortCondition ref="C66:C84"/>
  </sortState>
  <mergeCells count="1">
    <mergeCell ref="B1:M1"/>
  </mergeCells>
  <pageMargins left="0" right="0" top="0" bottom="0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60"/>
  <sheetViews>
    <sheetView showGridLines="0" topLeftCell="A10" workbookViewId="0">
      <selection activeCell="B1" sqref="B1"/>
    </sheetView>
  </sheetViews>
  <sheetFormatPr baseColWidth="10" defaultRowHeight="15" x14ac:dyDescent="0.25"/>
  <cols>
    <col min="2" max="2" width="23.140625" style="47" customWidth="1"/>
    <col min="3" max="3" width="11.5703125" hidden="1" customWidth="1"/>
    <col min="4" max="4" width="12.5703125" hidden="1" customWidth="1"/>
    <col min="5" max="5" width="11.5703125" bestFit="1" customWidth="1"/>
    <col min="9" max="9" width="7" bestFit="1" customWidth="1"/>
    <col min="10" max="10" width="9.28515625" customWidth="1"/>
    <col min="11" max="11" width="6.28515625" bestFit="1" customWidth="1"/>
    <col min="12" max="12" width="7" bestFit="1" customWidth="1"/>
    <col min="13" max="13" width="3.7109375" bestFit="1" customWidth="1"/>
    <col min="14" max="14" width="3.5703125" bestFit="1" customWidth="1"/>
    <col min="15" max="15" width="8.42578125" bestFit="1" customWidth="1"/>
    <col min="16" max="16" width="8.5703125" bestFit="1" customWidth="1"/>
    <col min="17" max="17" width="10" customWidth="1"/>
    <col min="18" max="18" width="8" customWidth="1"/>
    <col min="19" max="19" width="6.28515625" bestFit="1" customWidth="1"/>
    <col min="20" max="20" width="7.7109375" bestFit="1" customWidth="1"/>
    <col min="21" max="21" width="3.42578125" bestFit="1" customWidth="1"/>
    <col min="22" max="22" width="6.42578125" customWidth="1"/>
    <col min="23" max="23" width="5.7109375" bestFit="1" customWidth="1"/>
    <col min="24" max="24" width="5.28515625" bestFit="1" customWidth="1"/>
    <col min="25" max="25" width="5.42578125" bestFit="1" customWidth="1"/>
    <col min="26" max="26" width="7.7109375" customWidth="1"/>
    <col min="27" max="27" width="7.5703125" bestFit="1" customWidth="1"/>
    <col min="28" max="28" width="7.140625" bestFit="1" customWidth="1"/>
    <col min="29" max="29" width="7.28515625" bestFit="1" customWidth="1"/>
    <col min="30" max="30" width="4.85546875" bestFit="1" customWidth="1"/>
  </cols>
  <sheetData>
    <row r="1" spans="2:10" x14ac:dyDescent="0.25">
      <c r="B1" s="102" t="s">
        <v>108</v>
      </c>
    </row>
    <row r="2" spans="2:10" ht="45.75" customHeight="1" x14ac:dyDescent="0.25">
      <c r="B2" s="133" t="s">
        <v>7</v>
      </c>
      <c r="C2" s="133"/>
      <c r="D2" s="133"/>
      <c r="E2" s="133"/>
      <c r="F2" s="133"/>
      <c r="G2" s="133"/>
      <c r="H2" s="133"/>
      <c r="I2" s="133"/>
      <c r="J2" s="133"/>
    </row>
    <row r="3" spans="2:10" x14ac:dyDescent="0.25">
      <c r="B3" s="53"/>
      <c r="C3" s="55"/>
      <c r="D3" s="55"/>
      <c r="E3" s="55"/>
    </row>
    <row r="4" spans="2:10" x14ac:dyDescent="0.25">
      <c r="B4" s="56"/>
      <c r="C4" s="51"/>
      <c r="D4" s="51"/>
      <c r="E4" s="55"/>
    </row>
    <row r="5" spans="2:10" x14ac:dyDescent="0.25">
      <c r="B5" s="80" t="s">
        <v>0</v>
      </c>
      <c r="C5" s="85"/>
      <c r="D5" s="85"/>
      <c r="E5" s="86">
        <v>2010</v>
      </c>
      <c r="F5" s="33">
        <v>2011</v>
      </c>
      <c r="G5" s="33">
        <v>2012</v>
      </c>
      <c r="H5" s="85">
        <v>2013</v>
      </c>
    </row>
    <row r="6" spans="2:10" x14ac:dyDescent="0.25">
      <c r="B6" s="80" t="s">
        <v>13</v>
      </c>
      <c r="C6" s="7"/>
      <c r="D6" s="7"/>
      <c r="E6" s="7">
        <v>126</v>
      </c>
      <c r="F6" s="5">
        <v>137</v>
      </c>
      <c r="G6" s="5">
        <v>135</v>
      </c>
      <c r="H6" s="5">
        <v>148</v>
      </c>
    </row>
    <row r="7" spans="2:10" x14ac:dyDescent="0.25">
      <c r="B7" s="80" t="s">
        <v>97</v>
      </c>
      <c r="C7" s="7"/>
      <c r="D7" s="7"/>
      <c r="E7" s="7">
        <v>59</v>
      </c>
      <c r="F7" s="5">
        <v>55</v>
      </c>
      <c r="G7" s="5">
        <v>44</v>
      </c>
      <c r="H7" s="5">
        <v>44</v>
      </c>
    </row>
    <row r="8" spans="2:10" x14ac:dyDescent="0.25">
      <c r="B8" s="80" t="s">
        <v>8</v>
      </c>
      <c r="C8" s="7"/>
      <c r="D8" s="7"/>
      <c r="E8" s="7">
        <v>22</v>
      </c>
      <c r="F8" s="5">
        <v>18</v>
      </c>
      <c r="G8" s="5">
        <v>23</v>
      </c>
      <c r="H8" s="5">
        <v>40</v>
      </c>
    </row>
    <row r="9" spans="2:10" x14ac:dyDescent="0.25">
      <c r="B9" s="80" t="s">
        <v>10</v>
      </c>
      <c r="C9" s="10"/>
      <c r="D9" s="10"/>
      <c r="E9" s="7">
        <v>43</v>
      </c>
      <c r="F9" s="5">
        <v>40</v>
      </c>
      <c r="G9" s="5">
        <v>55</v>
      </c>
      <c r="H9" s="5">
        <v>40</v>
      </c>
    </row>
    <row r="10" spans="2:10" x14ac:dyDescent="0.25">
      <c r="B10" s="80" t="s">
        <v>21</v>
      </c>
      <c r="C10" s="14"/>
      <c r="D10" s="14"/>
      <c r="E10" s="7">
        <v>19</v>
      </c>
      <c r="F10" s="5">
        <v>25</v>
      </c>
      <c r="G10" s="5">
        <v>21</v>
      </c>
      <c r="H10" s="5">
        <v>31</v>
      </c>
    </row>
    <row r="11" spans="2:10" s="52" customFormat="1" ht="18" customHeight="1" x14ac:dyDescent="0.25">
      <c r="B11" s="48" t="s">
        <v>12</v>
      </c>
      <c r="C11" s="81"/>
      <c r="D11" s="81"/>
      <c r="E11" s="81">
        <v>8</v>
      </c>
      <c r="F11" s="81">
        <v>12</v>
      </c>
      <c r="G11" s="81">
        <v>12</v>
      </c>
      <c r="H11" s="81">
        <v>8</v>
      </c>
    </row>
    <row r="12" spans="2:10" x14ac:dyDescent="0.25">
      <c r="B12" s="80" t="s">
        <v>11</v>
      </c>
      <c r="C12" s="5"/>
      <c r="D12" s="5"/>
      <c r="E12" s="5">
        <v>4</v>
      </c>
      <c r="F12" s="5">
        <v>9</v>
      </c>
      <c r="G12" s="5">
        <v>9</v>
      </c>
      <c r="H12" s="5">
        <v>10</v>
      </c>
    </row>
    <row r="13" spans="2:10" x14ac:dyDescent="0.25">
      <c r="B13" s="80" t="s">
        <v>24</v>
      </c>
      <c r="C13" s="5"/>
      <c r="D13" s="5"/>
      <c r="E13" s="5">
        <v>2</v>
      </c>
      <c r="F13" s="5">
        <v>0</v>
      </c>
      <c r="G13" s="5">
        <v>0</v>
      </c>
      <c r="H13" s="5">
        <v>0</v>
      </c>
    </row>
    <row r="14" spans="2:10" x14ac:dyDescent="0.25">
      <c r="B14" s="80" t="s">
        <v>18</v>
      </c>
      <c r="C14" s="5"/>
      <c r="D14" s="5"/>
      <c r="E14" s="5">
        <v>1</v>
      </c>
      <c r="F14" s="5">
        <v>1</v>
      </c>
      <c r="G14" s="5">
        <v>0</v>
      </c>
      <c r="H14" s="5">
        <v>0</v>
      </c>
    </row>
    <row r="15" spans="2:10" x14ac:dyDescent="0.25">
      <c r="B15" s="80" t="s">
        <v>20</v>
      </c>
      <c r="C15" s="5"/>
      <c r="D15" s="5"/>
      <c r="E15" s="5">
        <v>0</v>
      </c>
      <c r="F15" s="5">
        <v>0</v>
      </c>
      <c r="G15" s="5">
        <v>0</v>
      </c>
      <c r="H15" s="5">
        <v>3</v>
      </c>
    </row>
    <row r="16" spans="2:10" x14ac:dyDescent="0.25">
      <c r="B16" s="80" t="s">
        <v>22</v>
      </c>
      <c r="C16" s="5"/>
      <c r="D16" s="5"/>
      <c r="E16" s="5">
        <v>0</v>
      </c>
      <c r="F16" s="5">
        <v>2</v>
      </c>
      <c r="G16" s="5">
        <v>11</v>
      </c>
      <c r="H16" s="5">
        <v>25</v>
      </c>
    </row>
    <row r="17" spans="2:8" x14ac:dyDescent="0.25">
      <c r="B17" s="80" t="s">
        <v>38</v>
      </c>
      <c r="C17" s="5"/>
      <c r="D17" s="5"/>
      <c r="E17" s="5">
        <v>2</v>
      </c>
      <c r="F17" s="5">
        <v>1</v>
      </c>
      <c r="G17" s="5">
        <v>4</v>
      </c>
      <c r="H17" s="5">
        <v>4</v>
      </c>
    </row>
    <row r="18" spans="2:8" x14ac:dyDescent="0.25">
      <c r="B18" s="79" t="s">
        <v>3</v>
      </c>
      <c r="C18" s="5"/>
      <c r="D18" s="5"/>
      <c r="E18" s="33">
        <f>SUM(E6:E17)</f>
        <v>286</v>
      </c>
      <c r="F18" s="33">
        <f t="shared" ref="F18:G18" si="0">SUM(F6:F17)</f>
        <v>300</v>
      </c>
      <c r="G18" s="33">
        <f t="shared" si="0"/>
        <v>314</v>
      </c>
      <c r="H18" s="33">
        <f>SUM(H6:H17)</f>
        <v>353</v>
      </c>
    </row>
    <row r="19" spans="2:8" x14ac:dyDescent="0.25">
      <c r="B19" s="56"/>
      <c r="C19" s="41"/>
      <c r="D19" s="41"/>
      <c r="E19" s="41"/>
    </row>
    <row r="20" spans="2:8" x14ac:dyDescent="0.25">
      <c r="B20" s="56"/>
      <c r="C20" s="41"/>
      <c r="D20" s="41"/>
      <c r="E20" s="41"/>
    </row>
    <row r="21" spans="2:8" x14ac:dyDescent="0.25">
      <c r="B21" s="56"/>
      <c r="C21" s="41"/>
      <c r="D21" s="41"/>
      <c r="E21" s="41"/>
    </row>
    <row r="22" spans="2:8" x14ac:dyDescent="0.25">
      <c r="B22" s="53"/>
      <c r="C22" s="55"/>
      <c r="D22" s="55"/>
      <c r="E22" s="55"/>
    </row>
    <row r="23" spans="2:8" x14ac:dyDescent="0.25">
      <c r="B23" s="56"/>
      <c r="C23" s="51"/>
      <c r="D23" s="51"/>
      <c r="E23" s="55"/>
    </row>
    <row r="24" spans="2:8" x14ac:dyDescent="0.25">
      <c r="B24" s="56"/>
      <c r="C24" s="51"/>
      <c r="D24" s="51"/>
      <c r="E24" s="55"/>
    </row>
    <row r="25" spans="2:8" x14ac:dyDescent="0.25">
      <c r="B25" s="56"/>
      <c r="C25" s="51"/>
      <c r="D25" s="51"/>
      <c r="E25" s="51"/>
    </row>
    <row r="26" spans="2:8" x14ac:dyDescent="0.25">
      <c r="B26" s="56"/>
      <c r="C26" s="51"/>
      <c r="D26" s="51"/>
      <c r="E26" s="51"/>
    </row>
    <row r="27" spans="2:8" x14ac:dyDescent="0.25">
      <c r="B27" s="56"/>
      <c r="C27" s="51"/>
      <c r="D27" s="51"/>
      <c r="E27" s="51"/>
    </row>
    <row r="28" spans="2:8" x14ac:dyDescent="0.25">
      <c r="B28" s="56"/>
      <c r="C28" s="58"/>
      <c r="D28" s="58"/>
      <c r="E28" s="51"/>
    </row>
    <row r="29" spans="2:8" x14ac:dyDescent="0.25">
      <c r="B29" s="56"/>
      <c r="C29" s="60"/>
      <c r="D29" s="59"/>
      <c r="E29" s="51"/>
    </row>
    <row r="30" spans="2:8" x14ac:dyDescent="0.25">
      <c r="B30" s="56"/>
      <c r="C30" s="41"/>
      <c r="D30" s="41"/>
      <c r="E30" s="41"/>
    </row>
    <row r="31" spans="2:8" x14ac:dyDescent="0.25">
      <c r="B31" s="56"/>
      <c r="C31" s="41"/>
      <c r="D31" s="41"/>
      <c r="E31" s="41"/>
    </row>
    <row r="32" spans="2:8" x14ac:dyDescent="0.25">
      <c r="B32" s="56"/>
      <c r="C32" s="41"/>
      <c r="D32" s="41"/>
      <c r="E32" s="41"/>
    </row>
    <row r="33" spans="2:5" x14ac:dyDescent="0.25">
      <c r="B33" s="56"/>
      <c r="C33" s="41"/>
      <c r="D33" s="41"/>
      <c r="E33" s="41"/>
    </row>
    <row r="34" spans="2:5" x14ac:dyDescent="0.25">
      <c r="B34" s="56"/>
      <c r="C34" s="41"/>
      <c r="D34" s="41"/>
      <c r="E34" s="41"/>
    </row>
    <row r="35" spans="2:5" x14ac:dyDescent="0.25">
      <c r="B35" s="99"/>
      <c r="C35" s="41"/>
      <c r="D35" s="41"/>
      <c r="E35" s="41"/>
    </row>
    <row r="36" spans="2:5" x14ac:dyDescent="0.25">
      <c r="B36" s="56"/>
      <c r="C36" s="41"/>
      <c r="D36" s="41"/>
      <c r="E36" s="41"/>
    </row>
    <row r="37" spans="2:5" x14ac:dyDescent="0.25">
      <c r="B37" s="56"/>
      <c r="C37" s="41"/>
      <c r="D37" s="41"/>
      <c r="E37" s="41"/>
    </row>
    <row r="38" spans="2:5" x14ac:dyDescent="0.25">
      <c r="B38" s="56"/>
      <c r="C38" s="41"/>
      <c r="D38" s="41"/>
      <c r="E38" s="41"/>
    </row>
    <row r="39" spans="2:5" x14ac:dyDescent="0.25">
      <c r="B39" s="56"/>
      <c r="C39" s="41"/>
      <c r="D39" s="41"/>
      <c r="E39" s="41"/>
    </row>
    <row r="40" spans="2:5" x14ac:dyDescent="0.25">
      <c r="B40" s="56"/>
      <c r="C40" s="41"/>
      <c r="D40" s="41"/>
      <c r="E40" s="41"/>
    </row>
    <row r="41" spans="2:5" x14ac:dyDescent="0.25">
      <c r="B41" s="53"/>
      <c r="C41" s="54"/>
      <c r="D41" s="54"/>
      <c r="E41" s="55"/>
    </row>
    <row r="42" spans="2:5" x14ac:dyDescent="0.25">
      <c r="B42" s="56"/>
      <c r="C42" s="51"/>
      <c r="D42" s="51"/>
      <c r="E42" s="55"/>
    </row>
    <row r="43" spans="2:5" x14ac:dyDescent="0.25">
      <c r="B43" s="56"/>
      <c r="C43" s="51"/>
      <c r="D43" s="51"/>
      <c r="E43" s="55"/>
    </row>
    <row r="44" spans="2:5" x14ac:dyDescent="0.25">
      <c r="B44" s="56"/>
      <c r="C44" s="51"/>
      <c r="D44" s="51"/>
      <c r="E44" s="51"/>
    </row>
    <row r="45" spans="2:5" x14ac:dyDescent="0.25">
      <c r="B45" s="56"/>
      <c r="C45" s="51"/>
      <c r="D45" s="51"/>
      <c r="E45" s="51"/>
    </row>
    <row r="46" spans="2:5" x14ac:dyDescent="0.25">
      <c r="B46" s="56"/>
      <c r="C46" s="51"/>
      <c r="D46" s="51"/>
      <c r="E46" s="51"/>
    </row>
    <row r="47" spans="2:5" x14ac:dyDescent="0.25">
      <c r="B47" s="56"/>
      <c r="C47" s="58"/>
      <c r="D47" s="58"/>
      <c r="E47" s="51"/>
    </row>
    <row r="48" spans="2:5" x14ac:dyDescent="0.25">
      <c r="B48" s="56"/>
      <c r="C48" s="59"/>
      <c r="D48" s="59"/>
      <c r="E48" s="51"/>
    </row>
    <row r="49" spans="2:5" x14ac:dyDescent="0.25">
      <c r="B49" s="56"/>
      <c r="C49" s="41"/>
      <c r="D49" s="41"/>
      <c r="E49" s="41"/>
    </row>
    <row r="50" spans="2:5" x14ac:dyDescent="0.25">
      <c r="B50" s="56"/>
      <c r="C50" s="41"/>
      <c r="D50" s="41"/>
      <c r="E50" s="41"/>
    </row>
    <row r="51" spans="2:5" x14ac:dyDescent="0.25">
      <c r="B51" s="56"/>
      <c r="C51" s="41"/>
      <c r="D51" s="41"/>
      <c r="E51" s="41"/>
    </row>
    <row r="52" spans="2:5" x14ac:dyDescent="0.25">
      <c r="B52" s="56"/>
      <c r="C52" s="41"/>
      <c r="D52" s="41"/>
      <c r="E52" s="41"/>
    </row>
    <row r="53" spans="2:5" x14ac:dyDescent="0.25">
      <c r="B53" s="56"/>
      <c r="C53" s="41"/>
      <c r="D53" s="41"/>
      <c r="E53" s="41"/>
    </row>
    <row r="54" spans="2:5" x14ac:dyDescent="0.25">
      <c r="B54" s="56"/>
      <c r="C54" s="41"/>
      <c r="D54" s="41"/>
      <c r="E54" s="41"/>
    </row>
    <row r="55" spans="2:5" x14ac:dyDescent="0.25">
      <c r="B55" s="56"/>
      <c r="C55" s="41"/>
      <c r="D55" s="41"/>
      <c r="E55" s="41"/>
    </row>
    <row r="56" spans="2:5" x14ac:dyDescent="0.25">
      <c r="B56" s="56"/>
      <c r="C56" s="41"/>
      <c r="D56" s="41"/>
      <c r="E56" s="41"/>
    </row>
    <row r="57" spans="2:5" x14ac:dyDescent="0.25">
      <c r="B57" s="56"/>
      <c r="C57" s="41"/>
      <c r="D57" s="41"/>
      <c r="E57" s="41"/>
    </row>
    <row r="58" spans="2:5" x14ac:dyDescent="0.25">
      <c r="B58" s="56"/>
      <c r="C58" s="41"/>
      <c r="D58" s="41"/>
      <c r="E58" s="41"/>
    </row>
    <row r="59" spans="2:5" x14ac:dyDescent="0.25">
      <c r="B59" s="56"/>
      <c r="C59" s="41"/>
      <c r="D59" s="41"/>
      <c r="E59" s="41"/>
    </row>
    <row r="60" spans="2:5" x14ac:dyDescent="0.25">
      <c r="B60" s="56"/>
      <c r="C60" s="41"/>
      <c r="D60" s="41"/>
      <c r="E60" s="41"/>
    </row>
  </sheetData>
  <sortState ref="C3:I21">
    <sortCondition descending="1" ref="E3:E21"/>
  </sortState>
  <mergeCells count="1">
    <mergeCell ref="B2:J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showGridLines="0" workbookViewId="0">
      <selection activeCell="B1" sqref="B1"/>
    </sheetView>
  </sheetViews>
  <sheetFormatPr baseColWidth="10" defaultRowHeight="15" x14ac:dyDescent="0.25"/>
  <cols>
    <col min="2" max="2" width="27" bestFit="1" customWidth="1"/>
    <col min="7" max="7" width="9" bestFit="1" customWidth="1"/>
    <col min="8" max="8" width="6.28515625" style="61" bestFit="1" customWidth="1"/>
    <col min="9" max="9" width="3.7109375" style="61" bestFit="1" customWidth="1"/>
    <col min="10" max="10" width="10.28515625" style="61" customWidth="1"/>
    <col min="11" max="11" width="6.28515625" style="61" bestFit="1" customWidth="1"/>
    <col min="12" max="12" width="3.7109375" style="61" bestFit="1" customWidth="1"/>
    <col min="13" max="13" width="8.5703125" style="61" bestFit="1" customWidth="1"/>
    <col min="14" max="14" width="11" style="61" customWidth="1"/>
    <col min="15" max="15" width="7.7109375" style="61" bestFit="1" customWidth="1"/>
    <col min="16" max="16" width="8.140625" style="61" customWidth="1"/>
    <col min="17" max="17" width="7.7109375" bestFit="1" customWidth="1"/>
    <col min="18" max="18" width="6.28515625" bestFit="1" customWidth="1"/>
    <col min="19" max="19" width="9.85546875" customWidth="1"/>
  </cols>
  <sheetData>
    <row r="1" spans="2:6" x14ac:dyDescent="0.25">
      <c r="B1" s="102" t="s">
        <v>107</v>
      </c>
    </row>
    <row r="4" spans="2:6" x14ac:dyDescent="0.25">
      <c r="B4" s="87" t="s">
        <v>0</v>
      </c>
      <c r="C4" s="49">
        <v>2010</v>
      </c>
      <c r="D4" s="50">
        <v>2011</v>
      </c>
      <c r="E4" s="49">
        <v>2012</v>
      </c>
      <c r="F4" s="50">
        <v>2013</v>
      </c>
    </row>
    <row r="5" spans="2:6" x14ac:dyDescent="0.25">
      <c r="B5" s="5" t="s">
        <v>13</v>
      </c>
      <c r="C5" s="10">
        <v>9</v>
      </c>
      <c r="D5" s="5">
        <v>13</v>
      </c>
      <c r="E5" s="5">
        <v>18</v>
      </c>
      <c r="F5" s="5">
        <v>15</v>
      </c>
    </row>
    <row r="6" spans="2:6" x14ac:dyDescent="0.25">
      <c r="B6" s="1" t="s">
        <v>97</v>
      </c>
      <c r="C6" s="2">
        <v>0</v>
      </c>
      <c r="D6" s="5">
        <v>4</v>
      </c>
      <c r="E6" s="5">
        <v>4</v>
      </c>
      <c r="F6" s="5">
        <v>1</v>
      </c>
    </row>
    <row r="7" spans="2:6" x14ac:dyDescent="0.25">
      <c r="B7" s="13" t="s">
        <v>23</v>
      </c>
      <c r="C7" s="5">
        <v>1</v>
      </c>
      <c r="D7" s="5">
        <v>0</v>
      </c>
      <c r="E7" s="5">
        <v>0</v>
      </c>
      <c r="F7" s="5">
        <v>0</v>
      </c>
    </row>
    <row r="8" spans="2:6" x14ac:dyDescent="0.25">
      <c r="B8" s="6" t="s">
        <v>8</v>
      </c>
      <c r="C8" s="7">
        <v>0</v>
      </c>
      <c r="D8" s="5">
        <v>1</v>
      </c>
      <c r="E8" s="5">
        <v>2</v>
      </c>
      <c r="F8" s="5">
        <v>3</v>
      </c>
    </row>
    <row r="9" spans="2:6" x14ac:dyDescent="0.25">
      <c r="B9" s="6" t="s">
        <v>10</v>
      </c>
      <c r="C9" s="7">
        <v>4</v>
      </c>
      <c r="D9" s="5">
        <v>0</v>
      </c>
      <c r="E9" s="5">
        <v>4</v>
      </c>
      <c r="F9" s="5">
        <v>5</v>
      </c>
    </row>
    <row r="10" spans="2:6" x14ac:dyDescent="0.25">
      <c r="B10" s="13" t="s">
        <v>21</v>
      </c>
      <c r="C10" s="5">
        <v>0</v>
      </c>
      <c r="D10" s="5">
        <v>4</v>
      </c>
      <c r="E10" s="5">
        <v>1</v>
      </c>
      <c r="F10" s="5">
        <v>1</v>
      </c>
    </row>
    <row r="11" spans="2:6" x14ac:dyDescent="0.25">
      <c r="B11" s="13" t="s">
        <v>22</v>
      </c>
      <c r="C11" s="5">
        <v>0</v>
      </c>
      <c r="D11" s="5">
        <v>1</v>
      </c>
      <c r="E11" s="5">
        <v>2</v>
      </c>
      <c r="F11" s="5">
        <v>2</v>
      </c>
    </row>
    <row r="12" spans="2:6" x14ac:dyDescent="0.25">
      <c r="B12" s="13" t="s">
        <v>38</v>
      </c>
      <c r="C12" s="14">
        <v>0</v>
      </c>
      <c r="D12" s="5">
        <v>0</v>
      </c>
      <c r="E12" s="5">
        <v>2</v>
      </c>
      <c r="F12" s="5">
        <v>0</v>
      </c>
    </row>
    <row r="13" spans="2:6" x14ac:dyDescent="0.25">
      <c r="B13" s="33" t="s">
        <v>3</v>
      </c>
      <c r="C13" s="5">
        <f>SUM(C5:C12)</f>
        <v>14</v>
      </c>
      <c r="D13" s="5">
        <f t="shared" ref="D13:F13" si="0">SUM(D5:D12)</f>
        <v>23</v>
      </c>
      <c r="E13" s="5">
        <f t="shared" si="0"/>
        <v>33</v>
      </c>
      <c r="F13" s="5">
        <f t="shared" si="0"/>
        <v>27</v>
      </c>
    </row>
    <row r="14" spans="2:6" x14ac:dyDescent="0.25">
      <c r="B14" s="57"/>
      <c r="C14" s="4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60"/>
  <sheetViews>
    <sheetView showGridLines="0" topLeftCell="A135" zoomScale="70" zoomScaleNormal="70" workbookViewId="0">
      <selection activeCell="D148" sqref="D148"/>
    </sheetView>
  </sheetViews>
  <sheetFormatPr baseColWidth="10" defaultRowHeight="15" outlineLevelRow="2" x14ac:dyDescent="0.25"/>
  <cols>
    <col min="2" max="2" width="45.5703125" bestFit="1" customWidth="1"/>
    <col min="3" max="3" width="29.42578125" bestFit="1" customWidth="1"/>
    <col min="4" max="4" width="13.5703125" customWidth="1"/>
    <col min="5" max="5" width="16.28515625" style="21" customWidth="1"/>
    <col min="6" max="6" width="15.5703125" customWidth="1"/>
    <col min="7" max="7" width="12.28515625" style="21" customWidth="1"/>
    <col min="8" max="8" width="8.5703125" customWidth="1"/>
    <col min="9" max="9" width="26.5703125" style="21" bestFit="1" customWidth="1"/>
    <col min="10" max="10" width="19.85546875" bestFit="1" customWidth="1"/>
    <col min="11" max="11" width="11.85546875" style="21" customWidth="1"/>
    <col min="12" max="12" width="27.140625" bestFit="1" customWidth="1"/>
    <col min="13" max="13" width="9.85546875" style="21" customWidth="1"/>
    <col min="14" max="14" width="12.42578125" customWidth="1"/>
    <col min="15" max="15" width="8.85546875" customWidth="1"/>
    <col min="16" max="16" width="8.5703125" customWidth="1"/>
    <col min="17" max="17" width="9" customWidth="1"/>
    <col min="18" max="18" width="11.7109375" bestFit="1" customWidth="1"/>
    <col min="19" max="19" width="14.28515625" bestFit="1" customWidth="1"/>
    <col min="20" max="20" width="9.5703125" bestFit="1" customWidth="1"/>
    <col min="21" max="21" width="9.7109375" bestFit="1" customWidth="1"/>
    <col min="22" max="22" width="9.140625" bestFit="1" customWidth="1"/>
    <col min="23" max="23" width="12.42578125" bestFit="1" customWidth="1"/>
    <col min="24" max="24" width="4.5703125" bestFit="1" customWidth="1"/>
    <col min="28" max="28" width="4.140625" customWidth="1"/>
  </cols>
  <sheetData>
    <row r="1" spans="2:13" x14ac:dyDescent="0.25">
      <c r="B1" s="102" t="s">
        <v>109</v>
      </c>
    </row>
    <row r="2" spans="2:13" ht="34.5" customHeight="1" thickBot="1" x14ac:dyDescent="0.3">
      <c r="B2" s="132" t="s">
        <v>7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2:13" ht="39" hidden="1" thickBot="1" x14ac:dyDescent="0.3">
      <c r="B3" s="28" t="s">
        <v>25</v>
      </c>
      <c r="C3" s="29" t="s">
        <v>0</v>
      </c>
      <c r="D3" s="29" t="s">
        <v>1</v>
      </c>
      <c r="E3" s="30" t="s">
        <v>32</v>
      </c>
      <c r="F3" s="29" t="s">
        <v>2</v>
      </c>
      <c r="G3" s="31" t="s">
        <v>33</v>
      </c>
      <c r="H3" s="29" t="s">
        <v>3</v>
      </c>
      <c r="I3" s="31" t="s">
        <v>34</v>
      </c>
      <c r="J3" s="29" t="s">
        <v>4</v>
      </c>
      <c r="K3" s="31" t="s">
        <v>35</v>
      </c>
      <c r="L3" s="29" t="s">
        <v>5</v>
      </c>
      <c r="M3" s="32" t="s">
        <v>36</v>
      </c>
    </row>
    <row r="4" spans="2:13" s="39" customFormat="1" ht="39" outlineLevel="1" thickBot="1" x14ac:dyDescent="0.3">
      <c r="B4" s="28" t="s">
        <v>25</v>
      </c>
      <c r="C4" s="29" t="s">
        <v>0</v>
      </c>
      <c r="D4" s="29" t="s">
        <v>1</v>
      </c>
      <c r="E4" s="30" t="s">
        <v>32</v>
      </c>
      <c r="F4" s="29" t="s">
        <v>2</v>
      </c>
      <c r="G4" s="31" t="s">
        <v>33</v>
      </c>
      <c r="H4" s="29" t="s">
        <v>3</v>
      </c>
      <c r="I4" s="31" t="s">
        <v>34</v>
      </c>
      <c r="J4" s="29" t="s">
        <v>4</v>
      </c>
      <c r="K4" s="31" t="s">
        <v>35</v>
      </c>
      <c r="L4" s="29" t="s">
        <v>5</v>
      </c>
      <c r="M4" s="32" t="s">
        <v>36</v>
      </c>
    </row>
    <row r="5" spans="2:13" hidden="1" outlineLevel="2" x14ac:dyDescent="0.25">
      <c r="B5" s="17">
        <v>2013</v>
      </c>
      <c r="C5" s="62" t="s">
        <v>13</v>
      </c>
      <c r="D5" s="10">
        <v>15</v>
      </c>
      <c r="E5" s="20">
        <f t="shared" ref="E5:E23" si="0">+D5/$H$24</f>
        <v>4.2492917847025496E-2</v>
      </c>
      <c r="F5" s="10">
        <v>92</v>
      </c>
      <c r="G5" s="20">
        <f t="shared" ref="G5:G23" si="1">+F5/$H$24</f>
        <v>0.26062322946175637</v>
      </c>
      <c r="H5" s="5">
        <f t="shared" ref="H5:H18" si="2">+D5+F5</f>
        <v>107</v>
      </c>
      <c r="I5" s="42">
        <f t="shared" ref="I5:I24" si="3">+H5/$H$24</f>
        <v>0.30311614730878189</v>
      </c>
      <c r="J5" s="11">
        <v>7361750</v>
      </c>
      <c r="K5" s="20">
        <f t="shared" ref="K5:K23" si="4">+J5/$J$24</f>
        <v>0.17024609953333825</v>
      </c>
      <c r="L5" s="11">
        <v>54815463925</v>
      </c>
      <c r="M5" s="22">
        <f t="shared" ref="M5:M23" si="5">+L5/$L$24</f>
        <v>0.15586537842844933</v>
      </c>
    </row>
    <row r="6" spans="2:13" hidden="1" outlineLevel="2" x14ac:dyDescent="0.25">
      <c r="B6" s="17">
        <v>2013</v>
      </c>
      <c r="C6" s="62" t="s">
        <v>21</v>
      </c>
      <c r="D6" s="5">
        <v>1</v>
      </c>
      <c r="E6" s="20">
        <f t="shared" si="0"/>
        <v>2.8328611898016999E-3</v>
      </c>
      <c r="F6" s="5">
        <v>30</v>
      </c>
      <c r="G6" s="20">
        <f t="shared" si="1"/>
        <v>8.4985835694050993E-2</v>
      </c>
      <c r="H6" s="5">
        <f t="shared" si="2"/>
        <v>31</v>
      </c>
      <c r="I6" s="42">
        <f t="shared" si="3"/>
        <v>8.7818696883852687E-2</v>
      </c>
      <c r="J6" s="8">
        <v>280569</v>
      </c>
      <c r="K6" s="20">
        <f t="shared" si="4"/>
        <v>6.4883727238726095E-3</v>
      </c>
      <c r="L6" s="8">
        <v>2685300650</v>
      </c>
      <c r="M6" s="22">
        <f t="shared" si="5"/>
        <v>7.6355351580910833E-3</v>
      </c>
    </row>
    <row r="7" spans="2:13" hidden="1" outlineLevel="2" x14ac:dyDescent="0.25">
      <c r="B7" s="17">
        <v>2013</v>
      </c>
      <c r="C7" s="63" t="s">
        <v>10</v>
      </c>
      <c r="D7" s="7">
        <v>5</v>
      </c>
      <c r="E7" s="20">
        <f t="shared" si="0"/>
        <v>1.4164305949008499E-2</v>
      </c>
      <c r="F7" s="7">
        <v>26</v>
      </c>
      <c r="G7" s="20">
        <f t="shared" si="1"/>
        <v>7.3654390934844188E-2</v>
      </c>
      <c r="H7" s="5">
        <f t="shared" si="2"/>
        <v>31</v>
      </c>
      <c r="I7" s="42">
        <f t="shared" si="3"/>
        <v>8.7818696883852687E-2</v>
      </c>
      <c r="J7" s="8">
        <v>325219</v>
      </c>
      <c r="K7" s="20">
        <f t="shared" si="4"/>
        <v>7.5209381253279091E-3</v>
      </c>
      <c r="L7" s="8">
        <v>2813237602</v>
      </c>
      <c r="M7" s="22">
        <f t="shared" si="5"/>
        <v>7.9993182953777813E-3</v>
      </c>
    </row>
    <row r="8" spans="2:13" hidden="1" outlineLevel="2" x14ac:dyDescent="0.25">
      <c r="B8" s="17">
        <v>2013</v>
      </c>
      <c r="C8" s="62" t="s">
        <v>22</v>
      </c>
      <c r="D8" s="5">
        <v>2</v>
      </c>
      <c r="E8" s="20">
        <f t="shared" si="0"/>
        <v>5.6657223796033997E-3</v>
      </c>
      <c r="F8" s="5">
        <v>23</v>
      </c>
      <c r="G8" s="20">
        <f t="shared" si="1"/>
        <v>6.5155807365439092E-2</v>
      </c>
      <c r="H8" s="5">
        <f t="shared" si="2"/>
        <v>25</v>
      </c>
      <c r="I8" s="42">
        <f t="shared" si="3"/>
        <v>7.0821529745042494E-2</v>
      </c>
      <c r="J8" s="8">
        <v>370875</v>
      </c>
      <c r="K8" s="20">
        <f t="shared" si="4"/>
        <v>8.5767680462426488E-3</v>
      </c>
      <c r="L8" s="8">
        <v>2153328400</v>
      </c>
      <c r="M8" s="22">
        <f t="shared" si="5"/>
        <v>6.1228952911161058E-3</v>
      </c>
    </row>
    <row r="9" spans="2:13" hidden="1" outlineLevel="2" x14ac:dyDescent="0.25">
      <c r="B9" s="17">
        <v>2013</v>
      </c>
      <c r="C9" s="62" t="s">
        <v>16</v>
      </c>
      <c r="D9" s="5">
        <v>0</v>
      </c>
      <c r="E9" s="20">
        <f t="shared" si="0"/>
        <v>0</v>
      </c>
      <c r="F9" s="5">
        <v>23</v>
      </c>
      <c r="G9" s="20">
        <f t="shared" si="1"/>
        <v>6.5155807365439092E-2</v>
      </c>
      <c r="H9" s="5">
        <f t="shared" si="2"/>
        <v>23</v>
      </c>
      <c r="I9" s="42">
        <f t="shared" si="3"/>
        <v>6.5155807365439092E-2</v>
      </c>
      <c r="J9" s="8">
        <v>8482335</v>
      </c>
      <c r="K9" s="20">
        <f t="shared" si="4"/>
        <v>0.19616048476043316</v>
      </c>
      <c r="L9" s="8">
        <v>72331293165</v>
      </c>
      <c r="M9" s="22">
        <f t="shared" si="5"/>
        <v>0.20567087413156168</v>
      </c>
    </row>
    <row r="10" spans="2:13" hidden="1" outlineLevel="2" x14ac:dyDescent="0.25">
      <c r="B10" s="17">
        <v>2013</v>
      </c>
      <c r="C10" s="62" t="s">
        <v>17</v>
      </c>
      <c r="D10" s="5">
        <v>0</v>
      </c>
      <c r="E10" s="20">
        <f t="shared" si="0"/>
        <v>0</v>
      </c>
      <c r="F10" s="5">
        <v>23</v>
      </c>
      <c r="G10" s="20">
        <f t="shared" si="1"/>
        <v>6.5155807365439092E-2</v>
      </c>
      <c r="H10" s="5">
        <f t="shared" si="2"/>
        <v>23</v>
      </c>
      <c r="I10" s="42">
        <f t="shared" si="3"/>
        <v>6.5155807365439092E-2</v>
      </c>
      <c r="J10" s="8">
        <v>6090418</v>
      </c>
      <c r="K10" s="20">
        <f t="shared" si="4"/>
        <v>0.14084557462935238</v>
      </c>
      <c r="L10" s="8">
        <v>51658045347</v>
      </c>
      <c r="M10" s="22">
        <f t="shared" si="5"/>
        <v>0.1468873965547515</v>
      </c>
    </row>
    <row r="11" spans="2:13" hidden="1" outlineLevel="2" x14ac:dyDescent="0.25">
      <c r="B11" s="17">
        <v>2013</v>
      </c>
      <c r="C11" s="63" t="s">
        <v>9</v>
      </c>
      <c r="D11" s="7">
        <v>0</v>
      </c>
      <c r="E11" s="20">
        <f t="shared" si="0"/>
        <v>0</v>
      </c>
      <c r="F11" s="7">
        <v>18</v>
      </c>
      <c r="G11" s="20">
        <f t="shared" si="1"/>
        <v>5.0991501416430593E-2</v>
      </c>
      <c r="H11" s="5">
        <f t="shared" si="2"/>
        <v>18</v>
      </c>
      <c r="I11" s="42">
        <f t="shared" si="3"/>
        <v>5.0991501416430593E-2</v>
      </c>
      <c r="J11" s="8">
        <v>5681996</v>
      </c>
      <c r="K11" s="20">
        <f t="shared" si="4"/>
        <v>0.13140050348952761</v>
      </c>
      <c r="L11" s="8">
        <v>48654789333</v>
      </c>
      <c r="M11" s="22">
        <f t="shared" si="5"/>
        <v>0.1383477692010526</v>
      </c>
    </row>
    <row r="12" spans="2:13" hidden="1" outlineLevel="2" x14ac:dyDescent="0.25">
      <c r="B12" s="17">
        <v>2013</v>
      </c>
      <c r="C12" s="63" t="s">
        <v>8</v>
      </c>
      <c r="D12" s="7">
        <v>3</v>
      </c>
      <c r="E12" s="20">
        <f t="shared" si="0"/>
        <v>8.4985835694051E-3</v>
      </c>
      <c r="F12" s="7">
        <v>14</v>
      </c>
      <c r="G12" s="20">
        <f t="shared" si="1"/>
        <v>3.9660056657223795E-2</v>
      </c>
      <c r="H12" s="5">
        <f t="shared" si="2"/>
        <v>17</v>
      </c>
      <c r="I12" s="42">
        <f t="shared" si="3"/>
        <v>4.8158640226628892E-2</v>
      </c>
      <c r="J12" s="8">
        <v>693331</v>
      </c>
      <c r="K12" s="20">
        <f t="shared" si="4"/>
        <v>1.6033809683234142E-2</v>
      </c>
      <c r="L12" s="8">
        <v>5430930100</v>
      </c>
      <c r="M12" s="22">
        <f t="shared" si="5"/>
        <v>1.5442612625027712E-2</v>
      </c>
    </row>
    <row r="13" spans="2:13" hidden="1" outlineLevel="2" x14ac:dyDescent="0.25">
      <c r="B13" s="17">
        <v>2013</v>
      </c>
      <c r="C13" s="62" t="s">
        <v>26</v>
      </c>
      <c r="D13" s="5">
        <v>0</v>
      </c>
      <c r="E13" s="20">
        <f t="shared" si="0"/>
        <v>0</v>
      </c>
      <c r="F13" s="5">
        <v>16</v>
      </c>
      <c r="G13" s="20">
        <f t="shared" si="1"/>
        <v>4.5325779036827198E-2</v>
      </c>
      <c r="H13" s="5">
        <f t="shared" si="2"/>
        <v>16</v>
      </c>
      <c r="I13" s="42">
        <f t="shared" si="3"/>
        <v>4.5325779036827198E-2</v>
      </c>
      <c r="J13" s="8">
        <v>5034267</v>
      </c>
      <c r="K13" s="20">
        <f t="shared" si="4"/>
        <v>0.11642127493590521</v>
      </c>
      <c r="L13" s="8">
        <v>37705887787</v>
      </c>
      <c r="M13" s="22">
        <f t="shared" si="5"/>
        <v>0.10721504568386996</v>
      </c>
    </row>
    <row r="14" spans="2:13" hidden="1" outlineLevel="2" x14ac:dyDescent="0.25">
      <c r="B14" s="17">
        <v>2013</v>
      </c>
      <c r="C14" s="62" t="s">
        <v>23</v>
      </c>
      <c r="D14" s="5">
        <v>0</v>
      </c>
      <c r="E14" s="20">
        <f t="shared" si="0"/>
        <v>0</v>
      </c>
      <c r="F14" s="5">
        <v>16</v>
      </c>
      <c r="G14" s="20">
        <f t="shared" si="1"/>
        <v>4.5325779036827198E-2</v>
      </c>
      <c r="H14" s="5">
        <f t="shared" si="2"/>
        <v>16</v>
      </c>
      <c r="I14" s="42">
        <f t="shared" si="3"/>
        <v>4.5325779036827198E-2</v>
      </c>
      <c r="J14" s="8">
        <v>5304057</v>
      </c>
      <c r="K14" s="20">
        <f t="shared" si="4"/>
        <v>0.12266037504024171</v>
      </c>
      <c r="L14" s="8">
        <v>41009376517</v>
      </c>
      <c r="M14" s="22">
        <f t="shared" si="5"/>
        <v>0.11660837165735924</v>
      </c>
    </row>
    <row r="15" spans="2:13" hidden="1" outlineLevel="2" x14ac:dyDescent="0.25">
      <c r="B15" s="17">
        <v>2013</v>
      </c>
      <c r="C15" s="62" t="s">
        <v>15</v>
      </c>
      <c r="D15" s="5">
        <v>0</v>
      </c>
      <c r="E15" s="20">
        <f t="shared" si="0"/>
        <v>0</v>
      </c>
      <c r="F15" s="5">
        <v>11</v>
      </c>
      <c r="G15" s="20">
        <f t="shared" si="1"/>
        <v>3.1161473087818695E-2</v>
      </c>
      <c r="H15" s="5">
        <f t="shared" si="2"/>
        <v>11</v>
      </c>
      <c r="I15" s="42">
        <f t="shared" si="3"/>
        <v>3.1161473087818695E-2</v>
      </c>
      <c r="J15" s="8">
        <v>3256323</v>
      </c>
      <c r="K15" s="20">
        <f t="shared" si="4"/>
        <v>7.5304960039487709E-2</v>
      </c>
      <c r="L15" s="8">
        <v>29727061307</v>
      </c>
      <c r="M15" s="22">
        <f t="shared" si="5"/>
        <v>8.45276009434279E-2</v>
      </c>
    </row>
    <row r="16" spans="2:13" hidden="1" outlineLevel="2" x14ac:dyDescent="0.25">
      <c r="B16" s="17">
        <v>2013</v>
      </c>
      <c r="C16" s="62" t="s">
        <v>11</v>
      </c>
      <c r="D16" s="7">
        <v>0</v>
      </c>
      <c r="E16" s="20">
        <f t="shared" si="0"/>
        <v>0</v>
      </c>
      <c r="F16" s="7">
        <v>10</v>
      </c>
      <c r="G16" s="20">
        <f t="shared" si="1"/>
        <v>2.8328611898016998E-2</v>
      </c>
      <c r="H16" s="5">
        <f t="shared" si="2"/>
        <v>10</v>
      </c>
      <c r="I16" s="42">
        <f t="shared" si="3"/>
        <v>2.8328611898016998E-2</v>
      </c>
      <c r="J16" s="12">
        <v>28643</v>
      </c>
      <c r="K16" s="20">
        <f t="shared" si="4"/>
        <v>6.6239128317769659E-4</v>
      </c>
      <c r="L16" s="12">
        <v>247469150</v>
      </c>
      <c r="M16" s="22">
        <f t="shared" si="5"/>
        <v>7.0366772352582416E-4</v>
      </c>
    </row>
    <row r="17" spans="2:29" hidden="1" outlineLevel="2" x14ac:dyDescent="0.25">
      <c r="B17" s="17">
        <v>2013</v>
      </c>
      <c r="C17" s="62" t="s">
        <v>19</v>
      </c>
      <c r="D17" s="5">
        <v>0</v>
      </c>
      <c r="E17" s="20">
        <f t="shared" si="0"/>
        <v>0</v>
      </c>
      <c r="F17" s="5">
        <v>9</v>
      </c>
      <c r="G17" s="20">
        <f t="shared" si="1"/>
        <v>2.5495750708215296E-2</v>
      </c>
      <c r="H17" s="5">
        <f t="shared" si="2"/>
        <v>9</v>
      </c>
      <c r="I17" s="42">
        <f t="shared" si="3"/>
        <v>2.5495750708215296E-2</v>
      </c>
      <c r="J17" s="8">
        <v>174580</v>
      </c>
      <c r="K17" s="20">
        <f t="shared" si="4"/>
        <v>4.0372960310429166E-3</v>
      </c>
      <c r="L17" s="8">
        <v>1297444200</v>
      </c>
      <c r="M17" s="22">
        <f t="shared" si="5"/>
        <v>3.6892259363067443E-3</v>
      </c>
    </row>
    <row r="18" spans="2:29" hidden="1" outlineLevel="2" x14ac:dyDescent="0.25">
      <c r="B18" s="17">
        <v>2013</v>
      </c>
      <c r="C18" s="62" t="s">
        <v>12</v>
      </c>
      <c r="D18" s="7">
        <v>0</v>
      </c>
      <c r="E18" s="20">
        <f t="shared" si="0"/>
        <v>0</v>
      </c>
      <c r="F18" s="7">
        <v>8</v>
      </c>
      <c r="G18" s="20">
        <f t="shared" si="1"/>
        <v>2.2662889518413599E-2</v>
      </c>
      <c r="H18" s="5">
        <f t="shared" si="2"/>
        <v>8</v>
      </c>
      <c r="I18" s="42">
        <f t="shared" si="3"/>
        <v>2.2662889518413599E-2</v>
      </c>
      <c r="J18" s="12">
        <v>14630</v>
      </c>
      <c r="K18" s="20">
        <f t="shared" si="4"/>
        <v>3.38329940051311E-4</v>
      </c>
      <c r="L18" s="12">
        <v>80118350</v>
      </c>
      <c r="M18" s="22">
        <f t="shared" si="5"/>
        <v>2.278130302591059E-4</v>
      </c>
    </row>
    <row r="19" spans="2:29" hidden="1" outlineLevel="2" x14ac:dyDescent="0.25">
      <c r="B19" s="16">
        <v>2013</v>
      </c>
      <c r="C19" s="13" t="s">
        <v>14</v>
      </c>
      <c r="D19" s="14">
        <v>0</v>
      </c>
      <c r="E19" s="20">
        <f t="shared" si="0"/>
        <v>0</v>
      </c>
      <c r="F19" s="14">
        <v>4</v>
      </c>
      <c r="G19" s="20">
        <f t="shared" si="1"/>
        <v>1.1331444759206799E-2</v>
      </c>
      <c r="H19" s="5">
        <f>+D19+F19</f>
        <v>4</v>
      </c>
      <c r="I19" s="18">
        <f t="shared" si="3"/>
        <v>1.1331444759206799E-2</v>
      </c>
      <c r="J19" s="8">
        <v>61238</v>
      </c>
      <c r="K19" s="20">
        <f t="shared" si="4"/>
        <v>1.4161755891225006E-3</v>
      </c>
      <c r="L19" s="8">
        <v>497682400</v>
      </c>
      <c r="M19" s="22">
        <f t="shared" si="5"/>
        <v>1.4151381755942857E-3</v>
      </c>
    </row>
    <row r="20" spans="2:29" hidden="1" outlineLevel="2" x14ac:dyDescent="0.25">
      <c r="B20" s="17">
        <v>2013</v>
      </c>
      <c r="C20" s="13" t="s">
        <v>20</v>
      </c>
      <c r="D20" s="5">
        <v>0</v>
      </c>
      <c r="E20" s="20">
        <f t="shared" si="0"/>
        <v>0</v>
      </c>
      <c r="F20" s="5">
        <v>3</v>
      </c>
      <c r="G20" s="20">
        <f t="shared" si="1"/>
        <v>8.4985835694051E-3</v>
      </c>
      <c r="H20" s="5">
        <f>+D20+F20</f>
        <v>3</v>
      </c>
      <c r="I20" s="18">
        <f t="shared" si="3"/>
        <v>8.4985835694051E-3</v>
      </c>
      <c r="J20" s="8">
        <v>33047</v>
      </c>
      <c r="K20" s="20">
        <f t="shared" si="4"/>
        <v>7.6423715166614315E-4</v>
      </c>
      <c r="L20" s="8">
        <v>219334750</v>
      </c>
      <c r="M20" s="22">
        <f t="shared" si="5"/>
        <v>6.2366878547328328E-4</v>
      </c>
    </row>
    <row r="21" spans="2:29" hidden="1" outlineLevel="2" x14ac:dyDescent="0.25">
      <c r="B21" s="17">
        <v>2013</v>
      </c>
      <c r="C21" s="1" t="s">
        <v>6</v>
      </c>
      <c r="D21" s="1">
        <v>1</v>
      </c>
      <c r="E21" s="20">
        <f t="shared" si="0"/>
        <v>2.8328611898016999E-3</v>
      </c>
      <c r="F21" s="1">
        <v>0</v>
      </c>
      <c r="G21" s="20">
        <f t="shared" si="1"/>
        <v>0</v>
      </c>
      <c r="H21" s="5">
        <f>+D21+F21</f>
        <v>1</v>
      </c>
      <c r="I21" s="18">
        <f t="shared" si="3"/>
        <v>2.8328611898016999E-3</v>
      </c>
      <c r="J21" s="4">
        <v>48535</v>
      </c>
      <c r="K21" s="20">
        <f t="shared" si="4"/>
        <v>1.1224089979761025E-3</v>
      </c>
      <c r="L21" s="4">
        <v>357905400</v>
      </c>
      <c r="M21" s="22">
        <f t="shared" si="5"/>
        <v>1.0176883787558955E-3</v>
      </c>
    </row>
    <row r="22" spans="2:29" hidden="1" outlineLevel="2" x14ac:dyDescent="0.25">
      <c r="B22" s="17">
        <v>2013</v>
      </c>
      <c r="C22" s="13" t="s">
        <v>18</v>
      </c>
      <c r="D22" s="5">
        <v>0</v>
      </c>
      <c r="E22" s="20">
        <f t="shared" si="0"/>
        <v>0</v>
      </c>
      <c r="F22" s="5">
        <v>0</v>
      </c>
      <c r="G22" s="20">
        <f t="shared" si="1"/>
        <v>0</v>
      </c>
      <c r="H22" s="5">
        <f>+D22+F22</f>
        <v>0</v>
      </c>
      <c r="I22" s="18">
        <f t="shared" si="3"/>
        <v>0</v>
      </c>
      <c r="J22" s="8">
        <v>0</v>
      </c>
      <c r="K22" s="20">
        <f t="shared" si="4"/>
        <v>0</v>
      </c>
      <c r="L22" s="8">
        <v>0</v>
      </c>
      <c r="M22" s="22">
        <f t="shared" si="5"/>
        <v>0</v>
      </c>
    </row>
    <row r="23" spans="2:29" hidden="1" outlineLevel="2" x14ac:dyDescent="0.25">
      <c r="B23" s="17">
        <v>2013</v>
      </c>
      <c r="C23" s="13" t="s">
        <v>24</v>
      </c>
      <c r="D23" s="5">
        <v>0</v>
      </c>
      <c r="E23" s="20">
        <f t="shared" si="0"/>
        <v>0</v>
      </c>
      <c r="F23" s="5">
        <v>0</v>
      </c>
      <c r="G23" s="20">
        <f t="shared" si="1"/>
        <v>0</v>
      </c>
      <c r="H23" s="5">
        <f>+D23+F23</f>
        <v>0</v>
      </c>
      <c r="I23" s="18">
        <f t="shared" si="3"/>
        <v>0</v>
      </c>
      <c r="J23" s="8">
        <v>0</v>
      </c>
      <c r="K23" s="20">
        <f t="shared" si="4"/>
        <v>0</v>
      </c>
      <c r="L23" s="8">
        <v>0</v>
      </c>
      <c r="M23" s="22">
        <f t="shared" si="5"/>
        <v>0</v>
      </c>
    </row>
    <row r="24" spans="2:29" s="39" customFormat="1" outlineLevel="1" collapsed="1" x14ac:dyDescent="0.25">
      <c r="B24" s="25" t="s">
        <v>30</v>
      </c>
      <c r="C24" s="25"/>
      <c r="D24" s="25"/>
      <c r="E24" s="34">
        <f>SUM(E5:E23)</f>
        <v>7.6487252124645883E-2</v>
      </c>
      <c r="F24" s="25"/>
      <c r="G24" s="34">
        <f>SUM(G5:G23)</f>
        <v>0.92351274787535409</v>
      </c>
      <c r="H24" s="25">
        <f>SUBTOTAL(9,H5:H23)</f>
        <v>353</v>
      </c>
      <c r="I24" s="40">
        <f t="shared" si="3"/>
        <v>1</v>
      </c>
      <c r="J24" s="35">
        <f>SUBTOTAL(9,J5:J23)</f>
        <v>43241813</v>
      </c>
      <c r="K24" s="36">
        <f>SUM(K5:K23)</f>
        <v>1.0000000000000002</v>
      </c>
      <c r="L24" s="35">
        <f>SUBTOTAL(9,L5:L23)</f>
        <v>351684668383</v>
      </c>
      <c r="M24" s="36">
        <f>SUM(M5:M23)</f>
        <v>1</v>
      </c>
    </row>
    <row r="25" spans="2:29" x14ac:dyDescent="0.25">
      <c r="B25" s="33" t="s">
        <v>31</v>
      </c>
      <c r="C25" s="13"/>
      <c r="D25" s="5"/>
      <c r="E25" s="20"/>
      <c r="F25" s="5"/>
      <c r="G25" s="20"/>
      <c r="H25" s="5">
        <f>SUBTOTAL(9,H4:H23)</f>
        <v>353</v>
      </c>
      <c r="I25" s="20"/>
      <c r="J25" s="8">
        <f>SUBTOTAL(9,J4:J23)</f>
        <v>43241813</v>
      </c>
      <c r="K25" s="20"/>
      <c r="L25" s="8">
        <f>SUBTOTAL(9,L4:L23)</f>
        <v>351684668383</v>
      </c>
      <c r="M25" s="20"/>
    </row>
    <row r="28" spans="2:29" ht="45" x14ac:dyDescent="0.25">
      <c r="B28" s="13" t="s">
        <v>13</v>
      </c>
      <c r="C28" s="42">
        <v>0.30311614730878189</v>
      </c>
      <c r="E28" s="20" t="s">
        <v>0</v>
      </c>
      <c r="F28" s="72" t="s">
        <v>101</v>
      </c>
    </row>
    <row r="29" spans="2:29" x14ac:dyDescent="0.25">
      <c r="B29" s="13" t="s">
        <v>21</v>
      </c>
      <c r="C29" s="42">
        <v>8.7818696883852687E-2</v>
      </c>
      <c r="E29" s="20" t="s">
        <v>100</v>
      </c>
      <c r="F29" s="82">
        <f>C28+C34+C33</f>
        <v>0.41926345609065158</v>
      </c>
    </row>
    <row r="30" spans="2:29" x14ac:dyDescent="0.25">
      <c r="B30" s="6" t="s">
        <v>10</v>
      </c>
      <c r="C30" s="42">
        <v>8.7818696883852687E-2</v>
      </c>
      <c r="E30" s="20" t="s">
        <v>37</v>
      </c>
      <c r="F30" s="82">
        <f>C44+C38+C37+C36</f>
        <v>0.1246458923512748</v>
      </c>
    </row>
    <row r="31" spans="2:29" x14ac:dyDescent="0.25">
      <c r="B31" s="13" t="s">
        <v>22</v>
      </c>
      <c r="C31" s="42">
        <v>7.0821529745042494E-2</v>
      </c>
      <c r="E31" s="20" t="s">
        <v>8</v>
      </c>
      <c r="F31" s="82">
        <f>C35+C32</f>
        <v>0.11331444759206799</v>
      </c>
    </row>
    <row r="32" spans="2:29" s="21" customFormat="1" x14ac:dyDescent="0.25">
      <c r="B32" s="13" t="s">
        <v>16</v>
      </c>
      <c r="C32" s="42">
        <v>6.5155807365439092E-2</v>
      </c>
      <c r="D32"/>
      <c r="E32" s="20" t="s">
        <v>10</v>
      </c>
      <c r="F32" s="82">
        <f>C30+C40</f>
        <v>0.11331444759206799</v>
      </c>
      <c r="H32"/>
      <c r="J32"/>
      <c r="L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2:29" s="21" customFormat="1" x14ac:dyDescent="0.25">
      <c r="B33" s="13" t="s">
        <v>17</v>
      </c>
      <c r="C33" s="42">
        <v>6.5155807365439092E-2</v>
      </c>
      <c r="D33"/>
      <c r="E33" s="20" t="s">
        <v>21</v>
      </c>
      <c r="F33" s="82">
        <f>C29</f>
        <v>8.7818696883852687E-2</v>
      </c>
      <c r="H33"/>
      <c r="J33"/>
      <c r="L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2:29" s="21" customFormat="1" x14ac:dyDescent="0.25">
      <c r="B34" s="6" t="s">
        <v>9</v>
      </c>
      <c r="C34" s="42">
        <v>5.0991501416430593E-2</v>
      </c>
      <c r="D34"/>
      <c r="E34" s="20" t="s">
        <v>22</v>
      </c>
      <c r="F34" s="82">
        <f>C31</f>
        <v>7.0821529745042494E-2</v>
      </c>
      <c r="H34"/>
      <c r="J34"/>
      <c r="L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2:29" s="21" customFormat="1" x14ac:dyDescent="0.25">
      <c r="B35" s="6" t="s">
        <v>8</v>
      </c>
      <c r="C35" s="42">
        <v>4.8158640226628892E-2</v>
      </c>
      <c r="D35"/>
      <c r="E35" s="20" t="s">
        <v>11</v>
      </c>
      <c r="F35" s="82">
        <f>C39</f>
        <v>2.8328611898016998E-2</v>
      </c>
      <c r="H35"/>
      <c r="J35"/>
      <c r="L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2:29" s="21" customFormat="1" x14ac:dyDescent="0.25">
      <c r="B36" s="13" t="s">
        <v>26</v>
      </c>
      <c r="C36" s="42">
        <v>4.5325779036827198E-2</v>
      </c>
      <c r="D36"/>
      <c r="E36" s="20" t="s">
        <v>12</v>
      </c>
      <c r="F36" s="82">
        <f>C41</f>
        <v>2.2662889518413599E-2</v>
      </c>
      <c r="H36"/>
      <c r="J36"/>
      <c r="L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2:29" s="21" customFormat="1" x14ac:dyDescent="0.25">
      <c r="B37" s="13" t="s">
        <v>23</v>
      </c>
      <c r="C37" s="42">
        <v>4.5325779036827198E-2</v>
      </c>
      <c r="D37"/>
      <c r="E37" s="20" t="s">
        <v>38</v>
      </c>
      <c r="F37" s="82">
        <f>C42+C43+C45+C46</f>
        <v>1.9830028328611901E-2</v>
      </c>
      <c r="H37"/>
      <c r="J37"/>
      <c r="L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2:29" s="21" customFormat="1" x14ac:dyDescent="0.25">
      <c r="B38" s="13" t="s">
        <v>15</v>
      </c>
      <c r="C38" s="42">
        <v>3.1161473087818695E-2</v>
      </c>
      <c r="D38"/>
      <c r="E38" s="20"/>
      <c r="F38" s="82">
        <f>SUM(F29:F37)</f>
        <v>1</v>
      </c>
      <c r="H38"/>
      <c r="J38"/>
      <c r="L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2:29" s="21" customFormat="1" x14ac:dyDescent="0.25">
      <c r="B39" s="13" t="s">
        <v>11</v>
      </c>
      <c r="C39" s="42">
        <v>2.8328611898016998E-2</v>
      </c>
      <c r="D39"/>
      <c r="F39"/>
      <c r="H39"/>
      <c r="J39"/>
      <c r="L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2:29" s="21" customFormat="1" x14ac:dyDescent="0.25">
      <c r="B40" s="13" t="s">
        <v>19</v>
      </c>
      <c r="C40" s="42">
        <v>2.5495750708215296E-2</v>
      </c>
      <c r="D40"/>
      <c r="F40"/>
      <c r="H40"/>
      <c r="J40"/>
      <c r="L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2:29" s="21" customFormat="1" x14ac:dyDescent="0.25">
      <c r="B41" s="13" t="s">
        <v>12</v>
      </c>
      <c r="C41" s="42">
        <v>2.2662889518413599E-2</v>
      </c>
      <c r="D41"/>
      <c r="F41"/>
      <c r="H41"/>
      <c r="J41"/>
      <c r="L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2:29" s="21" customFormat="1" x14ac:dyDescent="0.25">
      <c r="B42" s="13" t="s">
        <v>14</v>
      </c>
      <c r="C42" s="83">
        <v>1.1331444759206799E-2</v>
      </c>
      <c r="D42"/>
      <c r="F42"/>
      <c r="H42"/>
      <c r="J42"/>
      <c r="L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2:29" s="21" customFormat="1" x14ac:dyDescent="0.25">
      <c r="B43" s="13" t="s">
        <v>20</v>
      </c>
      <c r="C43" s="83">
        <v>8.4985835694051E-3</v>
      </c>
      <c r="D43"/>
      <c r="F43"/>
      <c r="H43"/>
      <c r="J43"/>
      <c r="L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2:29" s="21" customFormat="1" x14ac:dyDescent="0.25">
      <c r="B44" s="6" t="s">
        <v>6</v>
      </c>
      <c r="C44" s="83">
        <v>2.8328611898016999E-3</v>
      </c>
      <c r="D44"/>
      <c r="F44"/>
      <c r="H44"/>
      <c r="J44"/>
      <c r="L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</row>
    <row r="45" spans="2:29" s="21" customFormat="1" x14ac:dyDescent="0.25">
      <c r="B45" s="13" t="s">
        <v>18</v>
      </c>
      <c r="C45" s="83">
        <v>0</v>
      </c>
      <c r="D45"/>
      <c r="F45"/>
      <c r="H45"/>
      <c r="J45"/>
      <c r="L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2:29" s="21" customFormat="1" x14ac:dyDescent="0.25">
      <c r="B46" s="13" t="s">
        <v>24</v>
      </c>
      <c r="C46" s="83">
        <v>0</v>
      </c>
      <c r="D46"/>
      <c r="F46"/>
      <c r="H46"/>
      <c r="J46"/>
      <c r="L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2:29" s="21" customFormat="1" x14ac:dyDescent="0.25">
      <c r="B47" s="112"/>
      <c r="C47" s="113"/>
      <c r="D47"/>
      <c r="F47"/>
      <c r="H47"/>
      <c r="J47"/>
      <c r="L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2:29" s="21" customFormat="1" x14ac:dyDescent="0.25">
      <c r="B48" s="112"/>
      <c r="C48" s="113"/>
      <c r="D48"/>
      <c r="F48"/>
      <c r="H48"/>
      <c r="J48"/>
      <c r="L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2:29" s="21" customFormat="1" x14ac:dyDescent="0.25">
      <c r="B49" s="112"/>
      <c r="C49" s="113"/>
      <c r="D49"/>
      <c r="F49"/>
      <c r="H49"/>
      <c r="J49"/>
      <c r="L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2:29" s="21" customFormat="1" x14ac:dyDescent="0.25">
      <c r="B50" s="112"/>
      <c r="C50" s="113"/>
      <c r="D50"/>
      <c r="F50"/>
      <c r="H50"/>
      <c r="J50"/>
      <c r="L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2:29" s="21" customFormat="1" ht="30" x14ac:dyDescent="0.25">
      <c r="B51" s="13" t="s">
        <v>13</v>
      </c>
      <c r="C51" s="83">
        <v>0.17024609953333825</v>
      </c>
      <c r="D51"/>
      <c r="E51" s="20" t="s">
        <v>0</v>
      </c>
      <c r="F51" s="72" t="s">
        <v>102</v>
      </c>
      <c r="H51"/>
      <c r="J51"/>
      <c r="L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2:29" s="21" customFormat="1" x14ac:dyDescent="0.25">
      <c r="B52" s="13" t="s">
        <v>21</v>
      </c>
      <c r="C52" s="83">
        <v>6.4883727238726095E-3</v>
      </c>
      <c r="D52"/>
      <c r="E52" s="20" t="s">
        <v>100</v>
      </c>
      <c r="F52" s="82">
        <f>C51+C56+C57</f>
        <v>0.44249217765221827</v>
      </c>
      <c r="H52"/>
      <c r="J52"/>
      <c r="L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2:29" s="21" customFormat="1" x14ac:dyDescent="0.25">
      <c r="B53" s="6" t="s">
        <v>10</v>
      </c>
      <c r="C53" s="83">
        <v>7.5209381253279091E-3</v>
      </c>
      <c r="D53"/>
      <c r="E53" s="20" t="s">
        <v>37</v>
      </c>
      <c r="F53" s="82">
        <f>C59+C60+C61+C67</f>
        <v>0.31550901901361073</v>
      </c>
      <c r="H53"/>
      <c r="J53"/>
      <c r="L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2:29" s="21" customFormat="1" x14ac:dyDescent="0.25">
      <c r="B54" s="13" t="s">
        <v>22</v>
      </c>
      <c r="C54" s="83">
        <v>8.5767680462426488E-3</v>
      </c>
      <c r="D54"/>
      <c r="E54" s="20" t="s">
        <v>8</v>
      </c>
      <c r="F54" s="82">
        <f>C58+C55</f>
        <v>0.2121942944436673</v>
      </c>
      <c r="H54"/>
      <c r="J54"/>
      <c r="L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2:29" s="21" customFormat="1" x14ac:dyDescent="0.25">
      <c r="B55" s="13" t="s">
        <v>16</v>
      </c>
      <c r="C55" s="83">
        <v>0.19616048476043316</v>
      </c>
      <c r="D55"/>
      <c r="E55" s="20" t="s">
        <v>10</v>
      </c>
      <c r="F55" s="82">
        <f>C53+C63</f>
        <v>1.1558234156370827E-2</v>
      </c>
      <c r="H55"/>
      <c r="J55"/>
      <c r="L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2:29" s="21" customFormat="1" x14ac:dyDescent="0.25">
      <c r="B56" s="13" t="s">
        <v>17</v>
      </c>
      <c r="C56" s="83">
        <v>0.14084557462935238</v>
      </c>
      <c r="D56"/>
      <c r="E56" s="20" t="s">
        <v>21</v>
      </c>
      <c r="F56" s="82">
        <f>C52</f>
        <v>6.4883727238726095E-3</v>
      </c>
      <c r="H56"/>
      <c r="J56"/>
      <c r="L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2:29" s="21" customFormat="1" x14ac:dyDescent="0.25">
      <c r="B57" s="6" t="s">
        <v>9</v>
      </c>
      <c r="C57" s="83">
        <v>0.13140050348952761</v>
      </c>
      <c r="D57"/>
      <c r="E57" s="20" t="s">
        <v>22</v>
      </c>
      <c r="F57" s="82">
        <f>C54</f>
        <v>8.5767680462426488E-3</v>
      </c>
      <c r="H57"/>
      <c r="J57"/>
      <c r="L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2:29" s="21" customFormat="1" x14ac:dyDescent="0.25">
      <c r="B58" s="6" t="s">
        <v>8</v>
      </c>
      <c r="C58" s="83">
        <v>1.6033809683234142E-2</v>
      </c>
      <c r="D58"/>
      <c r="E58" s="20" t="s">
        <v>11</v>
      </c>
      <c r="F58" s="82">
        <f>C62</f>
        <v>6.6239128317769659E-4</v>
      </c>
      <c r="H58"/>
      <c r="J58"/>
      <c r="L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2:29" s="21" customFormat="1" x14ac:dyDescent="0.25">
      <c r="B59" s="13" t="s">
        <v>26</v>
      </c>
      <c r="C59" s="83">
        <v>0.11642127493590521</v>
      </c>
      <c r="D59"/>
      <c r="E59" s="20" t="s">
        <v>12</v>
      </c>
      <c r="F59" s="82">
        <f>C64</f>
        <v>3.38329940051311E-4</v>
      </c>
      <c r="H59"/>
      <c r="J59"/>
      <c r="L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2:29" s="21" customFormat="1" x14ac:dyDescent="0.25">
      <c r="B60" s="13" t="s">
        <v>23</v>
      </c>
      <c r="C60" s="83">
        <v>0.12266037504024171</v>
      </c>
      <c r="D60"/>
      <c r="E60" s="20" t="s">
        <v>38</v>
      </c>
      <c r="F60" s="82">
        <f>C65+C66+C68+C69</f>
        <v>2.1804127407886436E-3</v>
      </c>
      <c r="H60"/>
      <c r="J60"/>
      <c r="L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2:29" s="21" customFormat="1" x14ac:dyDescent="0.25">
      <c r="B61" s="13" t="s">
        <v>15</v>
      </c>
      <c r="C61" s="83">
        <v>7.5304960039487709E-2</v>
      </c>
      <c r="D61"/>
      <c r="E61" s="20"/>
      <c r="F61" s="82">
        <f>SUM(F52:F60)</f>
        <v>1</v>
      </c>
      <c r="H61"/>
      <c r="J61"/>
      <c r="L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2:29" s="21" customFormat="1" x14ac:dyDescent="0.25">
      <c r="B62" s="13" t="s">
        <v>11</v>
      </c>
      <c r="C62" s="83">
        <v>6.6239128317769659E-4</v>
      </c>
      <c r="D62"/>
      <c r="F62"/>
      <c r="H62"/>
      <c r="J62"/>
      <c r="L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2:29" s="21" customFormat="1" x14ac:dyDescent="0.25">
      <c r="B63" s="13" t="s">
        <v>19</v>
      </c>
      <c r="C63" s="83">
        <v>4.0372960310429166E-3</v>
      </c>
      <c r="D63"/>
      <c r="F63"/>
      <c r="H63"/>
      <c r="J63"/>
      <c r="L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2:29" s="21" customFormat="1" x14ac:dyDescent="0.25">
      <c r="B64" s="13" t="s">
        <v>12</v>
      </c>
      <c r="C64" s="83">
        <v>3.38329940051311E-4</v>
      </c>
      <c r="D64"/>
      <c r="F64"/>
      <c r="H64"/>
      <c r="J64"/>
      <c r="L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2:29" s="21" customFormat="1" x14ac:dyDescent="0.25">
      <c r="B65" s="13" t="s">
        <v>14</v>
      </c>
      <c r="C65" s="83">
        <v>1.4161755891225006E-3</v>
      </c>
      <c r="D65"/>
      <c r="F65"/>
      <c r="H65"/>
      <c r="J65"/>
      <c r="L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2:29" s="21" customFormat="1" x14ac:dyDescent="0.25">
      <c r="B66" s="13" t="s">
        <v>20</v>
      </c>
      <c r="C66" s="83">
        <v>7.6423715166614315E-4</v>
      </c>
      <c r="D66"/>
      <c r="F66"/>
      <c r="H66"/>
      <c r="J66"/>
      <c r="L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2:29" s="21" customFormat="1" x14ac:dyDescent="0.25">
      <c r="B67" s="6" t="s">
        <v>6</v>
      </c>
      <c r="C67" s="83">
        <v>1.1224089979761025E-3</v>
      </c>
      <c r="D67"/>
      <c r="F67"/>
      <c r="H67"/>
      <c r="J67"/>
      <c r="L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2:29" s="21" customFormat="1" x14ac:dyDescent="0.25">
      <c r="B68" s="13" t="s">
        <v>18</v>
      </c>
      <c r="C68" s="83">
        <v>0</v>
      </c>
      <c r="D68"/>
      <c r="F68"/>
      <c r="H68"/>
      <c r="J68"/>
      <c r="L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2:29" s="21" customFormat="1" x14ac:dyDescent="0.25">
      <c r="B69" s="13" t="s">
        <v>24</v>
      </c>
      <c r="C69" s="83">
        <v>0</v>
      </c>
      <c r="D69"/>
      <c r="F69"/>
      <c r="H69"/>
      <c r="J69"/>
      <c r="L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3" spans="2:29" s="21" customFormat="1" x14ac:dyDescent="0.25">
      <c r="B73" s="112"/>
      <c r="C73" s="113"/>
      <c r="D73"/>
      <c r="F73"/>
      <c r="H73"/>
      <c r="J73"/>
      <c r="L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2:29" s="21" customFormat="1" x14ac:dyDescent="0.25">
      <c r="B74" s="112"/>
      <c r="C74" s="113"/>
      <c r="D74"/>
      <c r="F74"/>
      <c r="H74"/>
      <c r="J74"/>
      <c r="L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6" spans="2:29" x14ac:dyDescent="0.25">
      <c r="B76" s="39"/>
      <c r="C76" s="39"/>
    </row>
    <row r="78" spans="2:29" x14ac:dyDescent="0.25">
      <c r="L78" s="64"/>
    </row>
    <row r="79" spans="2:29" x14ac:dyDescent="0.25">
      <c r="B79" s="48" t="s">
        <v>0</v>
      </c>
      <c r="C79" s="114" t="s">
        <v>106</v>
      </c>
      <c r="D79" s="114" t="s">
        <v>104</v>
      </c>
      <c r="E79" s="114" t="s">
        <v>105</v>
      </c>
      <c r="L79" s="64"/>
    </row>
    <row r="80" spans="2:29" x14ac:dyDescent="0.25">
      <c r="B80" s="5" t="s">
        <v>63</v>
      </c>
      <c r="C80" s="5">
        <v>15</v>
      </c>
      <c r="D80" s="5">
        <v>10</v>
      </c>
      <c r="E80" s="5">
        <f t="shared" ref="E80:E85" si="6">+C80-D80</f>
        <v>5</v>
      </c>
      <c r="L80" s="64"/>
    </row>
    <row r="81" spans="2:29" x14ac:dyDescent="0.25">
      <c r="B81" s="5" t="s">
        <v>10</v>
      </c>
      <c r="C81" s="5">
        <v>5</v>
      </c>
      <c r="D81" s="5">
        <v>2</v>
      </c>
      <c r="E81" s="5">
        <f t="shared" si="6"/>
        <v>3</v>
      </c>
      <c r="L81" s="64"/>
    </row>
    <row r="82" spans="2:29" x14ac:dyDescent="0.25">
      <c r="B82" s="5" t="s">
        <v>8</v>
      </c>
      <c r="C82" s="5">
        <v>3</v>
      </c>
      <c r="D82" s="5">
        <v>2</v>
      </c>
      <c r="E82" s="5">
        <f t="shared" si="6"/>
        <v>1</v>
      </c>
      <c r="L82" s="64"/>
    </row>
    <row r="83" spans="2:29" x14ac:dyDescent="0.25">
      <c r="B83" s="5" t="s">
        <v>22</v>
      </c>
      <c r="C83" s="5">
        <v>2</v>
      </c>
      <c r="D83" s="5">
        <v>1</v>
      </c>
      <c r="E83" s="5">
        <f t="shared" si="6"/>
        <v>1</v>
      </c>
      <c r="L83" s="64"/>
    </row>
    <row r="84" spans="2:29" ht="30" x14ac:dyDescent="0.25">
      <c r="B84" s="5" t="s">
        <v>21</v>
      </c>
      <c r="C84" s="5">
        <v>1</v>
      </c>
      <c r="D84" s="5">
        <v>1</v>
      </c>
      <c r="E84" s="5">
        <f t="shared" si="6"/>
        <v>0</v>
      </c>
      <c r="R84" s="5" t="s">
        <v>0</v>
      </c>
      <c r="S84" s="5" t="s">
        <v>63</v>
      </c>
      <c r="T84" s="5" t="s">
        <v>10</v>
      </c>
      <c r="U84" s="72" t="s">
        <v>8</v>
      </c>
      <c r="V84" s="5" t="s">
        <v>22</v>
      </c>
      <c r="W84" s="5" t="s">
        <v>21</v>
      </c>
      <c r="X84" s="5" t="s">
        <v>37</v>
      </c>
      <c r="Y84" s="5"/>
    </row>
    <row r="85" spans="2:29" x14ac:dyDescent="0.25">
      <c r="B85" s="5" t="s">
        <v>97</v>
      </c>
      <c r="C85" s="5">
        <v>1</v>
      </c>
      <c r="D85" s="5">
        <v>1</v>
      </c>
      <c r="E85" s="5">
        <f t="shared" si="6"/>
        <v>0</v>
      </c>
      <c r="R85" s="5" t="s">
        <v>104</v>
      </c>
      <c r="S85" s="107">
        <v>10</v>
      </c>
      <c r="T85" s="107">
        <v>2</v>
      </c>
      <c r="U85" s="107">
        <v>2</v>
      </c>
      <c r="V85" s="107">
        <v>1</v>
      </c>
      <c r="W85" s="107">
        <v>1</v>
      </c>
      <c r="X85" s="5">
        <v>1</v>
      </c>
      <c r="Y85" s="5">
        <f>SUM(S85:X85)</f>
        <v>17</v>
      </c>
    </row>
    <row r="86" spans="2:29" x14ac:dyDescent="0.25">
      <c r="B86" s="5"/>
      <c r="C86" s="5">
        <f>SUM(C80:C85)</f>
        <v>27</v>
      </c>
      <c r="D86" s="5">
        <f>SUM(D80:D85)</f>
        <v>17</v>
      </c>
      <c r="E86" s="5">
        <f>SUM(E80:E85)</f>
        <v>10</v>
      </c>
    </row>
    <row r="87" spans="2:29" x14ac:dyDescent="0.25">
      <c r="C87" s="41"/>
      <c r="D87" s="41"/>
      <c r="E87" s="41"/>
    </row>
    <row r="88" spans="2:29" x14ac:dyDescent="0.25">
      <c r="C88" s="41"/>
      <c r="D88" s="41"/>
      <c r="E88" s="41"/>
    </row>
    <row r="89" spans="2:29" x14ac:dyDescent="0.25">
      <c r="C89" s="41"/>
      <c r="D89" s="41"/>
      <c r="E89" s="41"/>
    </row>
    <row r="90" spans="2:29" x14ac:dyDescent="0.25">
      <c r="C90" s="41"/>
      <c r="D90" s="41"/>
      <c r="E90" s="41"/>
    </row>
    <row r="91" spans="2:29" x14ac:dyDescent="0.25">
      <c r="C91" s="41"/>
      <c r="D91" s="41"/>
      <c r="E91" s="41"/>
    </row>
    <row r="92" spans="2:29" x14ac:dyDescent="0.25">
      <c r="C92" s="41"/>
      <c r="D92" s="41"/>
      <c r="E92" s="41"/>
    </row>
    <row r="93" spans="2:29" x14ac:dyDescent="0.25">
      <c r="C93" s="41"/>
      <c r="D93" s="41"/>
      <c r="E93" s="41"/>
    </row>
    <row r="94" spans="2:29" x14ac:dyDescent="0.25">
      <c r="C94" s="41"/>
      <c r="D94" s="41"/>
      <c r="E94" s="41"/>
    </row>
    <row r="95" spans="2:29" x14ac:dyDescent="0.25">
      <c r="C95" s="41"/>
      <c r="D95" s="41"/>
      <c r="E95" s="41"/>
    </row>
    <row r="96" spans="2:29" s="21" customFormat="1" x14ac:dyDescent="0.25">
      <c r="B96" s="112"/>
      <c r="C96" s="113"/>
      <c r="D96"/>
      <c r="F96"/>
      <c r="H96"/>
      <c r="J96"/>
      <c r="L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2:29" s="21" customFormat="1" x14ac:dyDescent="0.25">
      <c r="B97" s="112"/>
      <c r="C97" s="113"/>
      <c r="D97"/>
      <c r="F97"/>
      <c r="H97"/>
      <c r="J97"/>
      <c r="L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2:29" ht="30" customHeight="1" x14ac:dyDescent="0.25">
      <c r="B98" s="103"/>
      <c r="C98" s="103"/>
      <c r="D98" s="103"/>
      <c r="E98" s="104"/>
      <c r="F98" s="103"/>
      <c r="G98" s="104"/>
      <c r="H98" s="103"/>
      <c r="I98" s="104"/>
      <c r="J98" s="103"/>
      <c r="K98" s="105"/>
      <c r="L98" s="103"/>
    </row>
    <row r="99" spans="2:29" x14ac:dyDescent="0.25">
      <c r="B99" s="103"/>
      <c r="C99" s="103"/>
      <c r="D99" s="103"/>
      <c r="E99" s="104"/>
      <c r="F99" s="103"/>
      <c r="G99" s="104"/>
      <c r="H99" s="103"/>
      <c r="I99" s="104"/>
      <c r="J99" s="106"/>
      <c r="K99" s="104"/>
      <c r="L99" s="106"/>
    </row>
    <row r="100" spans="2:29" x14ac:dyDescent="0.25">
      <c r="B100" s="103"/>
      <c r="C100" s="103"/>
      <c r="D100" s="103"/>
      <c r="E100" s="104"/>
      <c r="F100" s="103"/>
      <c r="G100" s="104"/>
      <c r="H100" s="103"/>
      <c r="I100" s="104"/>
      <c r="J100" s="106"/>
      <c r="K100" s="104"/>
      <c r="L100" s="106"/>
    </row>
    <row r="101" spans="2:29" x14ac:dyDescent="0.25">
      <c r="B101" s="103"/>
      <c r="C101" s="103"/>
      <c r="D101" s="103"/>
      <c r="E101" s="104"/>
      <c r="F101" s="103"/>
      <c r="G101" s="104"/>
      <c r="H101" s="103"/>
      <c r="I101" s="104"/>
      <c r="J101" s="106"/>
      <c r="K101" s="104"/>
      <c r="L101" s="106"/>
    </row>
    <row r="102" spans="2:29" x14ac:dyDescent="0.25">
      <c r="B102" s="103"/>
      <c r="C102" s="103"/>
      <c r="D102" s="103"/>
      <c r="E102" s="104"/>
      <c r="F102" s="103"/>
      <c r="G102" s="104"/>
      <c r="H102" s="103"/>
      <c r="I102" s="104"/>
      <c r="J102" s="106"/>
      <c r="K102" s="104"/>
      <c r="L102" s="106"/>
    </row>
    <row r="103" spans="2:29" x14ac:dyDescent="0.25">
      <c r="B103" s="103"/>
      <c r="C103" s="103"/>
      <c r="D103" s="103"/>
      <c r="E103" s="104"/>
      <c r="F103" s="103"/>
      <c r="G103" s="104"/>
      <c r="H103" s="103"/>
      <c r="I103" s="104"/>
      <c r="J103" s="106"/>
      <c r="K103" s="104"/>
      <c r="L103" s="106"/>
    </row>
    <row r="104" spans="2:29" x14ac:dyDescent="0.25">
      <c r="B104" s="103"/>
      <c r="C104" s="103"/>
      <c r="D104" s="103"/>
      <c r="E104" s="104"/>
      <c r="F104" s="103"/>
      <c r="G104" s="104"/>
      <c r="H104" s="103"/>
      <c r="I104" s="104"/>
      <c r="J104" s="106"/>
      <c r="K104" s="104"/>
      <c r="L104" s="106"/>
    </row>
    <row r="105" spans="2:29" x14ac:dyDescent="0.25">
      <c r="B105" s="103"/>
      <c r="C105" s="103"/>
      <c r="D105" s="103"/>
      <c r="E105" s="104"/>
      <c r="F105" s="103"/>
      <c r="G105" s="104"/>
      <c r="H105" s="103"/>
      <c r="I105" s="104"/>
      <c r="J105" s="106"/>
      <c r="K105" s="104"/>
      <c r="L105" s="106"/>
    </row>
    <row r="106" spans="2:29" x14ac:dyDescent="0.25">
      <c r="B106" s="103"/>
      <c r="C106" s="103"/>
      <c r="D106" s="103"/>
      <c r="E106" s="104"/>
      <c r="F106" s="103"/>
      <c r="G106" s="104"/>
      <c r="H106" s="103"/>
      <c r="I106" s="104"/>
      <c r="J106" s="106"/>
      <c r="K106" s="104"/>
      <c r="L106" s="106"/>
    </row>
    <row r="107" spans="2:29" x14ac:dyDescent="0.25">
      <c r="B107" s="103"/>
      <c r="C107" s="103"/>
      <c r="D107" s="103"/>
      <c r="E107" s="104"/>
      <c r="F107" s="103"/>
      <c r="G107" s="104"/>
      <c r="H107" s="103"/>
      <c r="I107" s="104"/>
      <c r="J107" s="106"/>
      <c r="K107" s="104"/>
      <c r="L107" s="106"/>
    </row>
    <row r="108" spans="2:29" x14ac:dyDescent="0.25">
      <c r="B108" s="103"/>
      <c r="C108" s="103"/>
      <c r="D108" s="103"/>
      <c r="E108" s="104"/>
      <c r="F108" s="103"/>
      <c r="G108" s="104"/>
      <c r="H108" s="103"/>
      <c r="I108" s="104"/>
      <c r="J108" s="106"/>
      <c r="K108" s="104"/>
      <c r="L108" s="106"/>
    </row>
    <row r="109" spans="2:29" x14ac:dyDescent="0.25">
      <c r="B109" s="103"/>
      <c r="C109" s="103"/>
      <c r="D109" s="103"/>
      <c r="E109" s="104"/>
      <c r="F109" s="103"/>
      <c r="G109" s="104"/>
      <c r="H109" s="103"/>
      <c r="I109" s="104"/>
      <c r="J109" s="106"/>
      <c r="K109" s="104"/>
      <c r="L109" s="106"/>
    </row>
    <row r="110" spans="2:29" x14ac:dyDescent="0.25">
      <c r="B110" s="103"/>
      <c r="C110" s="103"/>
      <c r="D110" s="103"/>
      <c r="E110" s="104"/>
      <c r="F110" s="103"/>
      <c r="G110" s="104"/>
      <c r="H110" s="103"/>
      <c r="I110" s="104"/>
      <c r="J110" s="106"/>
      <c r="K110" s="104"/>
      <c r="L110" s="106"/>
    </row>
    <row r="111" spans="2:29" x14ac:dyDescent="0.25">
      <c r="B111" s="103"/>
      <c r="C111" s="103"/>
      <c r="D111" s="103"/>
      <c r="E111" s="104"/>
      <c r="F111" s="103"/>
      <c r="G111" s="104"/>
      <c r="H111" s="103"/>
      <c r="I111" s="104"/>
      <c r="J111" s="106"/>
      <c r="K111" s="104"/>
      <c r="L111" s="106"/>
      <c r="M111" s="104"/>
    </row>
    <row r="112" spans="2:29" x14ac:dyDescent="0.25">
      <c r="B112" s="103"/>
      <c r="C112" s="103"/>
      <c r="D112" s="103"/>
      <c r="E112" s="104"/>
      <c r="F112" s="103"/>
      <c r="G112" s="104"/>
      <c r="H112" s="103"/>
      <c r="I112" s="104"/>
      <c r="J112" s="106"/>
      <c r="K112" s="104"/>
      <c r="L112" s="106"/>
    </row>
    <row r="113" spans="2:29" x14ac:dyDescent="0.25">
      <c r="J113" s="64"/>
      <c r="L113" s="64"/>
    </row>
    <row r="114" spans="2:29" x14ac:dyDescent="0.25">
      <c r="J114" s="64"/>
      <c r="L114" s="64"/>
    </row>
    <row r="115" spans="2:29" x14ac:dyDescent="0.25">
      <c r="J115" s="64"/>
      <c r="L115" s="64"/>
    </row>
    <row r="116" spans="2:29" x14ac:dyDescent="0.25">
      <c r="J116" s="64"/>
      <c r="L116" s="64"/>
    </row>
    <row r="117" spans="2:29" x14ac:dyDescent="0.25">
      <c r="J117" s="64"/>
      <c r="L117" s="64"/>
    </row>
    <row r="118" spans="2:29" x14ac:dyDescent="0.25">
      <c r="J118" s="64"/>
      <c r="L118" s="64"/>
    </row>
    <row r="125" spans="2:29" s="21" customFormat="1" ht="15.75" thickBot="1" x14ac:dyDescent="0.3">
      <c r="B125"/>
      <c r="C125"/>
      <c r="D125"/>
      <c r="F125"/>
      <c r="H125"/>
      <c r="J125"/>
      <c r="L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</row>
    <row r="126" spans="2:29" s="21" customFormat="1" ht="39" thickBot="1" x14ac:dyDescent="0.3">
      <c r="B126" s="29" t="s">
        <v>0</v>
      </c>
      <c r="C126" s="29" t="s">
        <v>1</v>
      </c>
      <c r="D126" s="30" t="s">
        <v>32</v>
      </c>
      <c r="E126" s="29" t="s">
        <v>2</v>
      </c>
      <c r="F126" s="31" t="s">
        <v>33</v>
      </c>
      <c r="G126" s="29" t="s">
        <v>3</v>
      </c>
      <c r="H126" s="31" t="s">
        <v>34</v>
      </c>
      <c r="I126" s="29" t="s">
        <v>4</v>
      </c>
      <c r="J126" s="31" t="s">
        <v>35</v>
      </c>
      <c r="L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</row>
    <row r="127" spans="2:29" s="21" customFormat="1" x14ac:dyDescent="0.25">
      <c r="B127" s="62" t="s">
        <v>13</v>
      </c>
      <c r="C127" s="10">
        <v>15</v>
      </c>
      <c r="D127" s="20">
        <f>+C127/$H$24</f>
        <v>4.2492917847025496E-2</v>
      </c>
      <c r="E127" s="10">
        <v>92</v>
      </c>
      <c r="F127" s="20">
        <f>+E127/$H$24</f>
        <v>0.26062322946175637</v>
      </c>
      <c r="G127" s="5">
        <f t="shared" ref="G127:G142" si="7">+C127+E127</f>
        <v>107</v>
      </c>
      <c r="H127" s="42">
        <f>+G127/$H$24</f>
        <v>0.30311614730878189</v>
      </c>
      <c r="I127" s="11">
        <v>7361750</v>
      </c>
      <c r="J127" s="20">
        <f>+I127/$J$24</f>
        <v>0.17024609953333825</v>
      </c>
      <c r="L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</row>
    <row r="128" spans="2:29" s="21" customFormat="1" x14ac:dyDescent="0.25">
      <c r="B128" s="62" t="s">
        <v>17</v>
      </c>
      <c r="C128" s="5">
        <v>0</v>
      </c>
      <c r="D128" s="20">
        <f>+C128/$H$24</f>
        <v>0</v>
      </c>
      <c r="E128" s="5">
        <v>23</v>
      </c>
      <c r="F128" s="20">
        <f>+E128/$H$24</f>
        <v>6.5155807365439092E-2</v>
      </c>
      <c r="G128" s="5">
        <f>+C128+E128</f>
        <v>23</v>
      </c>
      <c r="H128" s="42">
        <f>+G128/$H$24</f>
        <v>6.5155807365439092E-2</v>
      </c>
      <c r="I128" s="8">
        <v>6090418</v>
      </c>
      <c r="J128" s="20">
        <f>+I128/$J$24</f>
        <v>0.14084557462935238</v>
      </c>
      <c r="L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</row>
    <row r="129" spans="2:29" s="21" customFormat="1" x14ac:dyDescent="0.25">
      <c r="B129" s="63" t="s">
        <v>9</v>
      </c>
      <c r="C129" s="7">
        <v>0</v>
      </c>
      <c r="D129" s="20">
        <f>+C129/$H$24</f>
        <v>0</v>
      </c>
      <c r="E129" s="7">
        <v>18</v>
      </c>
      <c r="F129" s="20">
        <f>+E129/$H$24</f>
        <v>5.0991501416430593E-2</v>
      </c>
      <c r="G129" s="5">
        <f>+C129+E129</f>
        <v>18</v>
      </c>
      <c r="H129" s="42">
        <f>+G129/$H$24</f>
        <v>5.0991501416430593E-2</v>
      </c>
      <c r="I129" s="8">
        <v>5681996</v>
      </c>
      <c r="J129" s="20">
        <f>+I129/$J$24</f>
        <v>0.13140050348952761</v>
      </c>
      <c r="L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</row>
    <row r="130" spans="2:29" s="21" customFormat="1" x14ac:dyDescent="0.25">
      <c r="B130" s="63" t="s">
        <v>26</v>
      </c>
      <c r="C130" s="7">
        <v>0</v>
      </c>
      <c r="D130" s="20">
        <v>0</v>
      </c>
      <c r="E130" s="7">
        <v>16</v>
      </c>
      <c r="F130" s="20">
        <v>4.5325779036827198E-2</v>
      </c>
      <c r="G130" s="5">
        <v>16</v>
      </c>
      <c r="H130" s="42">
        <v>4.5325779036827198E-2</v>
      </c>
      <c r="I130" s="8">
        <v>5034267</v>
      </c>
      <c r="J130" s="20">
        <v>0.11642127493590521</v>
      </c>
      <c r="L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</row>
    <row r="131" spans="2:29" s="21" customFormat="1" x14ac:dyDescent="0.25">
      <c r="B131" s="63" t="s">
        <v>23</v>
      </c>
      <c r="C131" s="7">
        <v>0</v>
      </c>
      <c r="D131" s="20">
        <v>0</v>
      </c>
      <c r="E131" s="7">
        <v>16</v>
      </c>
      <c r="F131" s="20">
        <v>4.5325779036827198E-2</v>
      </c>
      <c r="G131" s="5">
        <v>16</v>
      </c>
      <c r="H131" s="42">
        <v>4.5325779036827198E-2</v>
      </c>
      <c r="I131" s="8">
        <v>5304057</v>
      </c>
      <c r="J131" s="20">
        <v>0.12266037504024171</v>
      </c>
      <c r="L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</row>
    <row r="132" spans="2:29" s="21" customFormat="1" x14ac:dyDescent="0.25">
      <c r="B132" s="63" t="s">
        <v>15</v>
      </c>
      <c r="C132" s="7">
        <v>0</v>
      </c>
      <c r="D132" s="20">
        <v>0</v>
      </c>
      <c r="E132" s="7">
        <v>11</v>
      </c>
      <c r="F132" s="20">
        <v>3.1161473087818695E-2</v>
      </c>
      <c r="G132" s="5">
        <v>11</v>
      </c>
      <c r="H132" s="42">
        <v>3.1161473087818695E-2</v>
      </c>
      <c r="I132" s="8">
        <v>3256323</v>
      </c>
      <c r="J132" s="20">
        <v>7.5304960039487709E-2</v>
      </c>
      <c r="L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</row>
    <row r="133" spans="2:29" s="21" customFormat="1" x14ac:dyDescent="0.25">
      <c r="B133" s="63" t="s">
        <v>6</v>
      </c>
      <c r="C133" s="7">
        <v>1</v>
      </c>
      <c r="D133" s="20">
        <v>2.8328611898016999E-3</v>
      </c>
      <c r="E133" s="7">
        <v>0</v>
      </c>
      <c r="F133" s="20">
        <v>0</v>
      </c>
      <c r="G133" s="5">
        <v>1</v>
      </c>
      <c r="H133" s="42">
        <v>2.8328611898016999E-3</v>
      </c>
      <c r="I133" s="8">
        <v>48535</v>
      </c>
      <c r="J133" s="20">
        <v>1.1224089979761025E-3</v>
      </c>
      <c r="L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</row>
    <row r="134" spans="2:29" x14ac:dyDescent="0.25">
      <c r="B134" s="63" t="s">
        <v>8</v>
      </c>
      <c r="C134" s="7">
        <v>3</v>
      </c>
      <c r="D134" s="20">
        <f t="shared" ref="D134:D142" si="8">+C134/$H$24</f>
        <v>8.4985835694051E-3</v>
      </c>
      <c r="E134" s="7">
        <v>14</v>
      </c>
      <c r="F134" s="20">
        <f t="shared" ref="F134:F142" si="9">+E134/$H$24</f>
        <v>3.9660056657223795E-2</v>
      </c>
      <c r="G134" s="5">
        <f>+C134+E134</f>
        <v>17</v>
      </c>
      <c r="H134" s="42">
        <f t="shared" ref="H134:H142" si="10">+G134/$H$24</f>
        <v>4.8158640226628892E-2</v>
      </c>
      <c r="I134" s="8">
        <v>693331</v>
      </c>
      <c r="J134" s="20">
        <f t="shared" ref="J134:J142" si="11">+I134/$J$24</f>
        <v>1.6033809683234142E-2</v>
      </c>
    </row>
    <row r="135" spans="2:29" x14ac:dyDescent="0.25">
      <c r="B135" s="62" t="s">
        <v>16</v>
      </c>
      <c r="C135" s="5">
        <v>0</v>
      </c>
      <c r="D135" s="20">
        <f t="shared" si="8"/>
        <v>0</v>
      </c>
      <c r="E135" s="5">
        <v>23</v>
      </c>
      <c r="F135" s="20">
        <f t="shared" si="9"/>
        <v>6.5155807365439092E-2</v>
      </c>
      <c r="G135" s="5">
        <f>+C135+E135</f>
        <v>23</v>
      </c>
      <c r="H135" s="42">
        <f t="shared" si="10"/>
        <v>6.5155807365439092E-2</v>
      </c>
      <c r="I135" s="8">
        <v>8482335</v>
      </c>
      <c r="J135" s="20">
        <f t="shared" si="11"/>
        <v>0.19616048476043316</v>
      </c>
    </row>
    <row r="136" spans="2:29" x14ac:dyDescent="0.25">
      <c r="B136" s="63" t="s">
        <v>10</v>
      </c>
      <c r="C136" s="7">
        <v>5</v>
      </c>
      <c r="D136" s="20">
        <f t="shared" si="8"/>
        <v>1.4164305949008499E-2</v>
      </c>
      <c r="E136" s="7">
        <v>26</v>
      </c>
      <c r="F136" s="20">
        <f t="shared" si="9"/>
        <v>7.3654390934844188E-2</v>
      </c>
      <c r="G136" s="5">
        <f>+C136+E136</f>
        <v>31</v>
      </c>
      <c r="H136" s="42">
        <f t="shared" si="10"/>
        <v>8.7818696883852687E-2</v>
      </c>
      <c r="I136" s="8">
        <v>325219</v>
      </c>
      <c r="J136" s="20">
        <f t="shared" si="11"/>
        <v>7.5209381253279091E-3</v>
      </c>
    </row>
    <row r="137" spans="2:29" x14ac:dyDescent="0.25">
      <c r="B137" s="62" t="s">
        <v>19</v>
      </c>
      <c r="C137" s="5">
        <v>0</v>
      </c>
      <c r="D137" s="20">
        <f t="shared" si="8"/>
        <v>0</v>
      </c>
      <c r="E137" s="5">
        <v>9</v>
      </c>
      <c r="F137" s="20">
        <f t="shared" si="9"/>
        <v>2.5495750708215296E-2</v>
      </c>
      <c r="G137" s="5">
        <f>+C137+E137</f>
        <v>9</v>
      </c>
      <c r="H137" s="42">
        <f t="shared" si="10"/>
        <v>2.5495750708215296E-2</v>
      </c>
      <c r="I137" s="8">
        <v>174580</v>
      </c>
      <c r="J137" s="20">
        <f t="shared" si="11"/>
        <v>4.0372960310429166E-3</v>
      </c>
    </row>
    <row r="138" spans="2:29" x14ac:dyDescent="0.25">
      <c r="B138" s="62" t="s">
        <v>21</v>
      </c>
      <c r="C138" s="5">
        <v>1</v>
      </c>
      <c r="D138" s="20">
        <f t="shared" si="8"/>
        <v>2.8328611898016999E-3</v>
      </c>
      <c r="E138" s="5">
        <v>30</v>
      </c>
      <c r="F138" s="20">
        <f t="shared" si="9"/>
        <v>8.4985835694050993E-2</v>
      </c>
      <c r="G138" s="5">
        <f t="shared" si="7"/>
        <v>31</v>
      </c>
      <c r="H138" s="42">
        <f t="shared" si="10"/>
        <v>8.7818696883852687E-2</v>
      </c>
      <c r="I138" s="8">
        <v>280569</v>
      </c>
      <c r="J138" s="20">
        <f t="shared" si="11"/>
        <v>6.4883727238726095E-3</v>
      </c>
    </row>
    <row r="139" spans="2:29" x14ac:dyDescent="0.25">
      <c r="B139" s="62" t="s">
        <v>22</v>
      </c>
      <c r="C139" s="5">
        <v>2</v>
      </c>
      <c r="D139" s="20">
        <f t="shared" si="8"/>
        <v>5.6657223796033997E-3</v>
      </c>
      <c r="E139" s="5">
        <v>23</v>
      </c>
      <c r="F139" s="20">
        <f t="shared" si="9"/>
        <v>6.5155807365439092E-2</v>
      </c>
      <c r="G139" s="5">
        <f t="shared" si="7"/>
        <v>25</v>
      </c>
      <c r="H139" s="42">
        <f t="shared" si="10"/>
        <v>7.0821529745042494E-2</v>
      </c>
      <c r="I139" s="8">
        <v>370875</v>
      </c>
      <c r="J139" s="20">
        <f t="shared" si="11"/>
        <v>8.5767680462426488E-3</v>
      </c>
    </row>
    <row r="140" spans="2:29" x14ac:dyDescent="0.25">
      <c r="B140" s="62" t="s">
        <v>11</v>
      </c>
      <c r="C140" s="7">
        <v>0</v>
      </c>
      <c r="D140" s="20">
        <f t="shared" si="8"/>
        <v>0</v>
      </c>
      <c r="E140" s="7">
        <v>10</v>
      </c>
      <c r="F140" s="20">
        <f t="shared" si="9"/>
        <v>2.8328611898016998E-2</v>
      </c>
      <c r="G140" s="5">
        <f t="shared" si="7"/>
        <v>10</v>
      </c>
      <c r="H140" s="42">
        <f t="shared" si="10"/>
        <v>2.8328611898016998E-2</v>
      </c>
      <c r="I140" s="12">
        <v>28643</v>
      </c>
      <c r="J140" s="20">
        <f t="shared" si="11"/>
        <v>6.6239128317769659E-4</v>
      </c>
    </row>
    <row r="141" spans="2:29" x14ac:dyDescent="0.25">
      <c r="B141" s="62" t="s">
        <v>12</v>
      </c>
      <c r="C141" s="7">
        <v>0</v>
      </c>
      <c r="D141" s="20">
        <f t="shared" si="8"/>
        <v>0</v>
      </c>
      <c r="E141" s="7">
        <v>8</v>
      </c>
      <c r="F141" s="20">
        <f t="shared" si="9"/>
        <v>2.2662889518413599E-2</v>
      </c>
      <c r="G141" s="5">
        <f t="shared" si="7"/>
        <v>8</v>
      </c>
      <c r="H141" s="42">
        <f t="shared" si="10"/>
        <v>2.2662889518413599E-2</v>
      </c>
      <c r="I141" s="12">
        <v>14630</v>
      </c>
      <c r="J141" s="20">
        <f t="shared" si="11"/>
        <v>3.38329940051311E-4</v>
      </c>
    </row>
    <row r="142" spans="2:29" x14ac:dyDescent="0.25">
      <c r="B142" s="62" t="s">
        <v>14</v>
      </c>
      <c r="C142" s="7">
        <v>0</v>
      </c>
      <c r="D142" s="20">
        <f t="shared" si="8"/>
        <v>0</v>
      </c>
      <c r="E142" s="7">
        <v>7</v>
      </c>
      <c r="F142" s="20">
        <f t="shared" si="9"/>
        <v>1.9830028328611898E-2</v>
      </c>
      <c r="G142" s="5">
        <f t="shared" si="7"/>
        <v>7</v>
      </c>
      <c r="H142" s="42">
        <f t="shared" si="10"/>
        <v>1.9830028328611898E-2</v>
      </c>
      <c r="I142" s="12">
        <v>94285</v>
      </c>
      <c r="J142" s="20">
        <f t="shared" si="11"/>
        <v>2.1804127407886436E-3</v>
      </c>
    </row>
    <row r="144" spans="2:29" ht="30" x14ac:dyDescent="0.25">
      <c r="C144" s="5" t="s">
        <v>0</v>
      </c>
      <c r="D144" s="5" t="s">
        <v>4</v>
      </c>
      <c r="E144" s="108" t="s">
        <v>35</v>
      </c>
    </row>
    <row r="145" spans="3:23" x14ac:dyDescent="0.25">
      <c r="C145" s="5" t="s">
        <v>13</v>
      </c>
      <c r="D145" s="5">
        <v>7361750</v>
      </c>
      <c r="E145" s="20">
        <v>0.17024609953333825</v>
      </c>
    </row>
    <row r="146" spans="3:23" x14ac:dyDescent="0.25">
      <c r="C146" s="5" t="s">
        <v>17</v>
      </c>
      <c r="D146" s="5">
        <v>6090418</v>
      </c>
      <c r="E146" s="20">
        <v>0.14084557462935238</v>
      </c>
    </row>
    <row r="147" spans="3:23" ht="39" x14ac:dyDescent="0.25">
      <c r="C147" s="5" t="s">
        <v>9</v>
      </c>
      <c r="D147" s="5">
        <v>5681996</v>
      </c>
      <c r="E147" s="20">
        <v>0.13140050348952761</v>
      </c>
      <c r="G147" s="109" t="s">
        <v>0</v>
      </c>
      <c r="H147" s="109" t="s">
        <v>13</v>
      </c>
      <c r="I147" s="109" t="s">
        <v>17</v>
      </c>
      <c r="J147" s="109" t="s">
        <v>9</v>
      </c>
      <c r="K147" s="109" t="s">
        <v>26</v>
      </c>
      <c r="L147" s="109" t="s">
        <v>23</v>
      </c>
      <c r="M147" s="109" t="s">
        <v>15</v>
      </c>
      <c r="N147" s="109" t="s">
        <v>6</v>
      </c>
      <c r="O147" s="109" t="s">
        <v>8</v>
      </c>
      <c r="P147" s="109" t="s">
        <v>16</v>
      </c>
      <c r="Q147" s="109" t="s">
        <v>10</v>
      </c>
      <c r="R147" s="109" t="s">
        <v>19</v>
      </c>
      <c r="S147" s="109" t="s">
        <v>21</v>
      </c>
      <c r="T147" s="109" t="s">
        <v>22</v>
      </c>
      <c r="U147" s="109" t="s">
        <v>11</v>
      </c>
      <c r="V147" s="109" t="s">
        <v>12</v>
      </c>
      <c r="W147" s="109" t="s">
        <v>38</v>
      </c>
    </row>
    <row r="148" spans="3:23" x14ac:dyDescent="0.25">
      <c r="C148" s="5" t="s">
        <v>26</v>
      </c>
      <c r="D148" s="5">
        <v>5034267</v>
      </c>
      <c r="E148" s="20">
        <v>0.11642127493590521</v>
      </c>
      <c r="G148" s="65" t="s">
        <v>4</v>
      </c>
      <c r="H148" s="110">
        <v>7361750</v>
      </c>
      <c r="I148" s="110">
        <v>6090418</v>
      </c>
      <c r="J148" s="110">
        <v>5681996</v>
      </c>
      <c r="K148" s="110">
        <v>5034267</v>
      </c>
      <c r="L148" s="110">
        <v>5304057</v>
      </c>
      <c r="M148" s="110">
        <v>3256323</v>
      </c>
      <c r="N148" s="111">
        <v>48535</v>
      </c>
      <c r="O148" s="110">
        <v>693331</v>
      </c>
      <c r="P148" s="110">
        <v>8482335</v>
      </c>
      <c r="Q148" s="110">
        <v>325219</v>
      </c>
      <c r="R148" s="110">
        <v>174580</v>
      </c>
      <c r="S148" s="110">
        <v>280569</v>
      </c>
      <c r="T148" s="110">
        <v>370875</v>
      </c>
      <c r="U148" s="110">
        <v>28643</v>
      </c>
      <c r="V148" s="110">
        <v>14630</v>
      </c>
      <c r="W148" s="110">
        <v>94285</v>
      </c>
    </row>
    <row r="149" spans="3:23" x14ac:dyDescent="0.25">
      <c r="C149" s="5" t="s">
        <v>23</v>
      </c>
      <c r="D149" s="5">
        <v>5304057</v>
      </c>
      <c r="E149" s="20">
        <v>0.12266037504024171</v>
      </c>
    </row>
    <row r="150" spans="3:23" x14ac:dyDescent="0.25">
      <c r="C150" s="5" t="s">
        <v>15</v>
      </c>
      <c r="D150" s="5">
        <v>3256323</v>
      </c>
      <c r="E150" s="20">
        <v>7.5304960039487709E-2</v>
      </c>
    </row>
    <row r="151" spans="3:23" x14ac:dyDescent="0.25">
      <c r="C151" s="5" t="s">
        <v>6</v>
      </c>
      <c r="D151" s="5">
        <v>48535</v>
      </c>
      <c r="E151" s="20">
        <v>1.1224089979761025E-3</v>
      </c>
    </row>
    <row r="152" spans="3:23" x14ac:dyDescent="0.25">
      <c r="C152" s="5" t="s">
        <v>8</v>
      </c>
      <c r="D152" s="5">
        <v>693331</v>
      </c>
      <c r="E152" s="20">
        <v>1.6033809683234142E-2</v>
      </c>
    </row>
    <row r="153" spans="3:23" x14ac:dyDescent="0.25">
      <c r="C153" s="5" t="s">
        <v>16</v>
      </c>
      <c r="D153" s="5">
        <v>8482335</v>
      </c>
      <c r="E153" s="20">
        <v>0.19616048476043316</v>
      </c>
    </row>
    <row r="154" spans="3:23" x14ac:dyDescent="0.25">
      <c r="C154" s="5" t="s">
        <v>10</v>
      </c>
      <c r="D154" s="5">
        <v>325219</v>
      </c>
      <c r="E154" s="20">
        <v>7.5209381253279091E-3</v>
      </c>
    </row>
    <row r="155" spans="3:23" x14ac:dyDescent="0.25">
      <c r="C155" s="5" t="s">
        <v>19</v>
      </c>
      <c r="D155" s="5">
        <v>174580</v>
      </c>
      <c r="E155" s="20">
        <v>4.0372960310429166E-3</v>
      </c>
    </row>
    <row r="156" spans="3:23" x14ac:dyDescent="0.25">
      <c r="C156" s="5" t="s">
        <v>21</v>
      </c>
      <c r="D156" s="5">
        <v>280569</v>
      </c>
      <c r="E156" s="20">
        <v>6.4883727238726095E-3</v>
      </c>
    </row>
    <row r="157" spans="3:23" x14ac:dyDescent="0.25">
      <c r="C157" s="5" t="s">
        <v>22</v>
      </c>
      <c r="D157" s="5">
        <v>370875</v>
      </c>
      <c r="E157" s="20">
        <v>8.5767680462426488E-3</v>
      </c>
    </row>
    <row r="158" spans="3:23" x14ac:dyDescent="0.25">
      <c r="C158" s="5" t="s">
        <v>11</v>
      </c>
      <c r="D158" s="5">
        <v>28643</v>
      </c>
      <c r="E158" s="20">
        <v>6.6239128317769659E-4</v>
      </c>
    </row>
    <row r="159" spans="3:23" x14ac:dyDescent="0.25">
      <c r="C159" s="5" t="s">
        <v>12</v>
      </c>
      <c r="D159" s="5">
        <v>14630</v>
      </c>
      <c r="E159" s="20">
        <v>3.38329940051311E-4</v>
      </c>
    </row>
    <row r="160" spans="3:23" x14ac:dyDescent="0.25">
      <c r="C160" s="5" t="s">
        <v>14</v>
      </c>
      <c r="D160" s="5">
        <v>94285</v>
      </c>
      <c r="E160" s="20">
        <v>2.1804127407886436E-3</v>
      </c>
    </row>
  </sheetData>
  <mergeCells count="1">
    <mergeCell ref="B2:M2"/>
  </mergeCells>
  <pageMargins left="0" right="0" top="0" bottom="0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workbookViewId="0">
      <selection activeCell="J41" sqref="J41"/>
    </sheetView>
  </sheetViews>
  <sheetFormatPr baseColWidth="10" defaultRowHeight="15" outlineLevelRow="2" x14ac:dyDescent="0.25"/>
  <cols>
    <col min="1" max="1" width="13.7109375" customWidth="1"/>
    <col min="2" max="2" width="27" bestFit="1" customWidth="1"/>
    <col min="3" max="3" width="16.85546875" bestFit="1" customWidth="1"/>
    <col min="5" max="5" width="27" bestFit="1" customWidth="1"/>
    <col min="6" max="6" width="16.85546875" bestFit="1" customWidth="1"/>
  </cols>
  <sheetData>
    <row r="1" spans="1:3" x14ac:dyDescent="0.25">
      <c r="B1" s="102" t="s">
        <v>110</v>
      </c>
    </row>
    <row r="2" spans="1:3" x14ac:dyDescent="0.25">
      <c r="A2" s="41"/>
      <c r="B2" s="41"/>
      <c r="C2" s="41"/>
    </row>
    <row r="3" spans="1:3" x14ac:dyDescent="0.25">
      <c r="A3" s="67"/>
      <c r="B3" s="33" t="s">
        <v>0</v>
      </c>
      <c r="C3" s="33" t="s">
        <v>5</v>
      </c>
    </row>
    <row r="4" spans="1:3" hidden="1" outlineLevel="2" x14ac:dyDescent="0.25">
      <c r="A4" s="41"/>
      <c r="B4" s="5" t="s">
        <v>63</v>
      </c>
      <c r="C4" s="68">
        <v>343800</v>
      </c>
    </row>
    <row r="5" spans="1:3" hidden="1" outlineLevel="2" collapsed="1" x14ac:dyDescent="0.25">
      <c r="A5" s="41"/>
      <c r="B5" s="5" t="s">
        <v>63</v>
      </c>
      <c r="C5" s="68">
        <v>25239350</v>
      </c>
    </row>
    <row r="6" spans="1:3" hidden="1" outlineLevel="2" x14ac:dyDescent="0.25">
      <c r="A6" s="41"/>
      <c r="B6" s="5" t="s">
        <v>63</v>
      </c>
      <c r="C6" s="68">
        <v>28679400</v>
      </c>
    </row>
    <row r="7" spans="1:3" hidden="1" outlineLevel="2" x14ac:dyDescent="0.25">
      <c r="A7" s="41"/>
      <c r="B7" s="5" t="s">
        <v>63</v>
      </c>
      <c r="C7" s="68">
        <v>47051150</v>
      </c>
    </row>
    <row r="8" spans="1:3" hidden="1" outlineLevel="2" x14ac:dyDescent="0.25">
      <c r="A8" s="41"/>
      <c r="B8" s="5" t="s">
        <v>63</v>
      </c>
      <c r="C8" s="68">
        <v>57102250</v>
      </c>
    </row>
    <row r="9" spans="1:3" hidden="1" outlineLevel="2" x14ac:dyDescent="0.25">
      <c r="A9" s="41"/>
      <c r="B9" s="5" t="s">
        <v>63</v>
      </c>
      <c r="C9" s="68">
        <v>150875850</v>
      </c>
    </row>
    <row r="10" spans="1:3" hidden="1" outlineLevel="2" x14ac:dyDescent="0.25">
      <c r="A10" s="41"/>
      <c r="B10" s="5" t="s">
        <v>63</v>
      </c>
      <c r="C10" s="68">
        <v>336520400</v>
      </c>
    </row>
    <row r="11" spans="1:3" hidden="1" outlineLevel="2" x14ac:dyDescent="0.25">
      <c r="A11" s="41"/>
      <c r="B11" s="5" t="s">
        <v>63</v>
      </c>
      <c r="C11" s="68">
        <v>372516200</v>
      </c>
    </row>
    <row r="12" spans="1:3" hidden="1" outlineLevel="2" x14ac:dyDescent="0.25">
      <c r="A12" s="41"/>
      <c r="B12" s="5" t="s">
        <v>63</v>
      </c>
      <c r="C12" s="68">
        <v>1845342600</v>
      </c>
    </row>
    <row r="13" spans="1:3" hidden="1" outlineLevel="2" x14ac:dyDescent="0.25">
      <c r="A13" s="41"/>
      <c r="B13" s="5" t="s">
        <v>63</v>
      </c>
      <c r="C13" s="68">
        <v>2707911600</v>
      </c>
    </row>
    <row r="14" spans="1:3" outlineLevel="1" collapsed="1" x14ac:dyDescent="0.25">
      <c r="A14" s="41"/>
      <c r="B14" s="5" t="s">
        <v>63</v>
      </c>
      <c r="C14" s="131">
        <v>5969.2</v>
      </c>
    </row>
    <row r="15" spans="1:3" hidden="1" outlineLevel="2" x14ac:dyDescent="0.25">
      <c r="A15" s="41"/>
      <c r="B15" s="5" t="s">
        <v>8</v>
      </c>
      <c r="C15" s="68">
        <v>1163542800</v>
      </c>
    </row>
    <row r="16" spans="1:3" hidden="1" outlineLevel="2" collapsed="1" x14ac:dyDescent="0.25">
      <c r="A16" s="41"/>
      <c r="B16" s="5" t="s">
        <v>8</v>
      </c>
      <c r="C16" s="68">
        <v>1214589150</v>
      </c>
    </row>
    <row r="17" spans="1:3" outlineLevel="1" collapsed="1" x14ac:dyDescent="0.25">
      <c r="A17" s="41"/>
      <c r="B17" s="5" t="s">
        <v>8</v>
      </c>
      <c r="C17" s="68">
        <f>2378131950/1000000</f>
        <v>2378.13195</v>
      </c>
    </row>
    <row r="18" spans="1:3" hidden="1" outlineLevel="2" x14ac:dyDescent="0.25">
      <c r="A18" s="41"/>
      <c r="B18" s="5" t="s">
        <v>6</v>
      </c>
      <c r="C18" s="68">
        <v>357905400</v>
      </c>
    </row>
    <row r="19" spans="1:3" outlineLevel="1" collapsed="1" x14ac:dyDescent="0.25">
      <c r="A19" s="41"/>
      <c r="B19" s="5" t="s">
        <v>97</v>
      </c>
      <c r="C19" s="68">
        <f>357905400/1000000</f>
        <v>357.90539999999999</v>
      </c>
    </row>
    <row r="20" spans="1:3" hidden="1" outlineLevel="2" x14ac:dyDescent="0.25">
      <c r="A20" s="41"/>
      <c r="B20" s="5" t="s">
        <v>10</v>
      </c>
      <c r="C20" s="68">
        <v>48860100</v>
      </c>
    </row>
    <row r="21" spans="1:3" hidden="1" outlineLevel="2" x14ac:dyDescent="0.25">
      <c r="A21" s="41"/>
      <c r="B21" s="5" t="s">
        <v>10</v>
      </c>
      <c r="C21" s="68">
        <v>138609600</v>
      </c>
    </row>
    <row r="22" spans="1:3" outlineLevel="1" collapsed="1" x14ac:dyDescent="0.25">
      <c r="A22" s="41"/>
      <c r="B22" s="5" t="s">
        <v>10</v>
      </c>
      <c r="C22" s="68">
        <f>187469700/1000000</f>
        <v>187.46969999999999</v>
      </c>
    </row>
    <row r="23" spans="1:3" hidden="1" outlineLevel="2" x14ac:dyDescent="0.25">
      <c r="A23" s="41"/>
      <c r="B23" s="5"/>
      <c r="C23" s="5"/>
    </row>
    <row r="24" spans="1:3" outlineLevel="1" collapsed="1" x14ac:dyDescent="0.25">
      <c r="A24" s="41"/>
      <c r="B24" s="5" t="s">
        <v>21</v>
      </c>
      <c r="C24" s="68">
        <f>85587600/1000000</f>
        <v>85.587599999999995</v>
      </c>
    </row>
    <row r="25" spans="1:3" hidden="1" outlineLevel="2" x14ac:dyDescent="0.25">
      <c r="A25" s="41"/>
      <c r="B25" s="5" t="s">
        <v>22</v>
      </c>
      <c r="C25" s="68">
        <v>7667500</v>
      </c>
    </row>
    <row r="26" spans="1:3" outlineLevel="1" collapsed="1" x14ac:dyDescent="0.25">
      <c r="A26" s="41"/>
      <c r="B26" s="5" t="s">
        <v>22</v>
      </c>
      <c r="C26" s="68">
        <f>7667500/1000000</f>
        <v>7.6675000000000004</v>
      </c>
    </row>
    <row r="27" spans="1:3" x14ac:dyDescent="0.25">
      <c r="A27" s="41"/>
      <c r="B27" s="67"/>
      <c r="C27" s="69"/>
    </row>
  </sheetData>
  <sortState ref="B4:C26">
    <sortCondition descending="1" ref="C4:C26"/>
  </sortState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topLeftCell="B4" workbookViewId="0">
      <selection activeCell="B10" sqref="B10:I10"/>
    </sheetView>
  </sheetViews>
  <sheetFormatPr baseColWidth="10" defaultRowHeight="15" x14ac:dyDescent="0.25"/>
  <cols>
    <col min="1" max="1" width="20.85546875" customWidth="1"/>
    <col min="2" max="2" width="32.7109375" bestFit="1" customWidth="1"/>
    <col min="3" max="3" width="27" bestFit="1" customWidth="1"/>
    <col min="4" max="4" width="28.7109375" bestFit="1" customWidth="1"/>
    <col min="5" max="5" width="17" bestFit="1" customWidth="1"/>
    <col min="6" max="6" width="17.28515625" bestFit="1" customWidth="1"/>
    <col min="7" max="7" width="17" bestFit="1" customWidth="1"/>
    <col min="8" max="8" width="13.7109375" bestFit="1" customWidth="1"/>
    <col min="9" max="9" width="17" bestFit="1" customWidth="1"/>
    <col min="10" max="10" width="8.140625" customWidth="1"/>
    <col min="12" max="12" width="7.7109375" customWidth="1"/>
    <col min="13" max="13" width="9.42578125" customWidth="1"/>
    <col min="15" max="15" width="7.28515625" customWidth="1"/>
    <col min="16" max="16" width="9.140625" customWidth="1"/>
    <col min="17" max="17" width="11.140625" customWidth="1"/>
    <col min="18" max="18" width="6.5703125" customWidth="1"/>
  </cols>
  <sheetData>
    <row r="1" spans="1:9" x14ac:dyDescent="0.25">
      <c r="B1" s="102" t="s">
        <v>112</v>
      </c>
    </row>
    <row r="2" spans="1:9" x14ac:dyDescent="0.25">
      <c r="B2" t="s">
        <v>57</v>
      </c>
      <c r="D2" t="s">
        <v>58</v>
      </c>
    </row>
    <row r="3" spans="1:9" x14ac:dyDescent="0.25">
      <c r="D3" t="s">
        <v>111</v>
      </c>
    </row>
    <row r="5" spans="1:9" x14ac:dyDescent="0.25">
      <c r="B5" s="33" t="s">
        <v>60</v>
      </c>
      <c r="C5" s="33" t="s">
        <v>0</v>
      </c>
      <c r="D5" s="70" t="s">
        <v>5</v>
      </c>
      <c r="E5" s="70" t="s">
        <v>61</v>
      </c>
      <c r="F5" s="70" t="s">
        <v>4</v>
      </c>
      <c r="G5" s="70" t="s">
        <v>61</v>
      </c>
      <c r="H5" s="70" t="s">
        <v>62</v>
      </c>
      <c r="I5" s="70" t="s">
        <v>61</v>
      </c>
    </row>
    <row r="6" spans="1:9" x14ac:dyDescent="0.25">
      <c r="A6">
        <v>1</v>
      </c>
      <c r="B6" s="5" t="s">
        <v>50</v>
      </c>
      <c r="C6" s="5" t="s">
        <v>63</v>
      </c>
      <c r="D6" s="89">
        <v>2707911600</v>
      </c>
      <c r="E6" s="90">
        <f t="shared" ref="E6:E23" si="0">D6/$D$23</f>
        <v>0.30134929780311204</v>
      </c>
      <c r="F6" s="89">
        <v>364922</v>
      </c>
      <c r="G6" s="90">
        <f>F6/$F$23</f>
        <v>0.30031049690202599</v>
      </c>
      <c r="H6" s="5">
        <v>45</v>
      </c>
      <c r="I6" s="90">
        <f>H6/$H$23</f>
        <v>0.15358361774744028</v>
      </c>
    </row>
    <row r="7" spans="1:9" x14ac:dyDescent="0.25">
      <c r="A7">
        <v>2</v>
      </c>
      <c r="B7" s="5" t="s">
        <v>44</v>
      </c>
      <c r="C7" s="5" t="s">
        <v>63</v>
      </c>
      <c r="D7" s="89">
        <v>1845342600</v>
      </c>
      <c r="E7" s="90">
        <f t="shared" si="0"/>
        <v>0.20535851196773525</v>
      </c>
      <c r="F7" s="89">
        <v>259026</v>
      </c>
      <c r="G7" s="90">
        <f>F7/$F$23</f>
        <v>0.21316398235936498</v>
      </c>
      <c r="H7" s="5">
        <v>36</v>
      </c>
      <c r="I7" s="90">
        <f>H7/$H$23</f>
        <v>0.12286689419795221</v>
      </c>
    </row>
    <row r="8" spans="1:9" x14ac:dyDescent="0.25">
      <c r="A8">
        <v>3</v>
      </c>
      <c r="B8" s="91" t="s">
        <v>51</v>
      </c>
      <c r="C8" s="91" t="s">
        <v>8</v>
      </c>
      <c r="D8" s="93">
        <v>1214589150</v>
      </c>
      <c r="E8" s="92">
        <f t="shared" si="0"/>
        <v>0.13516526443174096</v>
      </c>
      <c r="F8" s="93">
        <v>160588</v>
      </c>
      <c r="G8" s="92">
        <f>F8/$F$23</f>
        <v>0.13215498675471074</v>
      </c>
      <c r="H8" s="91">
        <v>36</v>
      </c>
      <c r="I8" s="92">
        <f>H8/$H$23</f>
        <v>0.12286689419795221</v>
      </c>
    </row>
    <row r="9" spans="1:9" x14ac:dyDescent="0.25">
      <c r="A9">
        <v>4</v>
      </c>
      <c r="B9" s="5" t="s">
        <v>52</v>
      </c>
      <c r="C9" s="5" t="s">
        <v>8</v>
      </c>
      <c r="D9" s="89">
        <v>1163542800</v>
      </c>
      <c r="E9" s="90">
        <f t="shared" si="0"/>
        <v>0.12948458352328299</v>
      </c>
      <c r="F9" s="89">
        <v>154713</v>
      </c>
      <c r="G9" s="90">
        <f>F9/$F$23</f>
        <v>0.12732018871759759</v>
      </c>
      <c r="H9" s="5">
        <v>25</v>
      </c>
      <c r="I9" s="90">
        <f>H9/$H$23</f>
        <v>8.5324232081911269E-2</v>
      </c>
    </row>
    <row r="10" spans="1:9" x14ac:dyDescent="0.25">
      <c r="A10">
        <v>5</v>
      </c>
      <c r="B10" s="5" t="s">
        <v>119</v>
      </c>
      <c r="C10" s="5" t="s">
        <v>63</v>
      </c>
      <c r="D10" s="89">
        <v>770127680</v>
      </c>
      <c r="E10" s="90">
        <f t="shared" si="0"/>
        <v>8.5703475544304977E-2</v>
      </c>
      <c r="F10" s="89">
        <v>101491</v>
      </c>
      <c r="G10" s="90">
        <f t="shared" ref="G10" si="1">F10/$F$23</f>
        <v>8.35214446952596E-2</v>
      </c>
      <c r="H10" s="5">
        <v>27</v>
      </c>
      <c r="I10" s="90">
        <f t="shared" ref="I10" si="2">H10/$H$23</f>
        <v>9.2150170648464161E-2</v>
      </c>
    </row>
    <row r="11" spans="1:9" x14ac:dyDescent="0.25">
      <c r="A11">
        <v>6</v>
      </c>
      <c r="B11" s="5" t="s">
        <v>56</v>
      </c>
      <c r="C11" s="5" t="s">
        <v>6</v>
      </c>
      <c r="D11" s="89">
        <v>357905400</v>
      </c>
      <c r="E11" s="90">
        <f t="shared" si="0"/>
        <v>3.9829417241663993E-2</v>
      </c>
      <c r="F11" s="89">
        <v>48535</v>
      </c>
      <c r="G11" s="90">
        <f t="shared" ref="G11:G23" si="3">F11/$F$23</f>
        <v>3.9941603869155143E-2</v>
      </c>
      <c r="H11" s="5">
        <v>22</v>
      </c>
      <c r="I11" s="90">
        <f t="shared" ref="I11:I23" si="4">H11/$H$23</f>
        <v>7.5085324232081918E-2</v>
      </c>
    </row>
    <row r="12" spans="1:9" x14ac:dyDescent="0.25">
      <c r="A12">
        <v>7</v>
      </c>
      <c r="B12" s="5" t="s">
        <v>46</v>
      </c>
      <c r="C12" s="5" t="s">
        <v>63</v>
      </c>
      <c r="D12" s="89">
        <v>336520400</v>
      </c>
      <c r="E12" s="90">
        <f t="shared" si="0"/>
        <v>3.7449592607241088E-2</v>
      </c>
      <c r="F12" s="89">
        <v>46786</v>
      </c>
      <c r="G12" s="90">
        <f t="shared" si="3"/>
        <v>3.8502274206702221E-2</v>
      </c>
      <c r="H12" s="5">
        <v>21</v>
      </c>
      <c r="I12" s="90">
        <f t="shared" si="4"/>
        <v>7.1672354948805458E-2</v>
      </c>
    </row>
    <row r="13" spans="1:9" x14ac:dyDescent="0.25">
      <c r="A13">
        <v>8</v>
      </c>
      <c r="B13" s="5" t="s">
        <v>53</v>
      </c>
      <c r="C13" s="5" t="s">
        <v>10</v>
      </c>
      <c r="D13" s="89">
        <v>138609600</v>
      </c>
      <c r="E13" s="90">
        <f t="shared" si="0"/>
        <v>1.5425136340776502E-2</v>
      </c>
      <c r="F13" s="89">
        <v>19928</v>
      </c>
      <c r="G13" s="90">
        <f t="shared" si="3"/>
        <v>1.6399634941887786E-2</v>
      </c>
      <c r="H13" s="5">
        <v>20</v>
      </c>
      <c r="I13" s="90">
        <f t="shared" si="4"/>
        <v>6.8259385665529013E-2</v>
      </c>
    </row>
    <row r="14" spans="1:9" x14ac:dyDescent="0.25">
      <c r="A14">
        <v>9</v>
      </c>
      <c r="B14" s="5" t="s">
        <v>48</v>
      </c>
      <c r="C14" s="5" t="s">
        <v>63</v>
      </c>
      <c r="D14" s="89">
        <v>150875850</v>
      </c>
      <c r="E14" s="90">
        <f t="shared" si="0"/>
        <v>1.6790183052115756E-2</v>
      </c>
      <c r="F14" s="89">
        <v>19530</v>
      </c>
      <c r="G14" s="90">
        <f t="shared" si="3"/>
        <v>1.6072103091884206E-2</v>
      </c>
      <c r="H14" s="5">
        <v>17</v>
      </c>
      <c r="I14" s="90">
        <f t="shared" si="4"/>
        <v>5.8020477815699661E-2</v>
      </c>
    </row>
    <row r="15" spans="1:9" x14ac:dyDescent="0.25">
      <c r="A15">
        <v>11</v>
      </c>
      <c r="B15" s="5" t="s">
        <v>47</v>
      </c>
      <c r="C15" s="5" t="s">
        <v>63</v>
      </c>
      <c r="D15" s="89">
        <v>57102250</v>
      </c>
      <c r="E15" s="90">
        <f t="shared" si="0"/>
        <v>6.3546102983855733E-3</v>
      </c>
      <c r="F15" s="89">
        <v>7266</v>
      </c>
      <c r="G15" s="90">
        <f t="shared" si="3"/>
        <v>5.9795136234321884E-3</v>
      </c>
      <c r="H15" s="5">
        <v>11</v>
      </c>
      <c r="I15" s="90">
        <f t="shared" si="4"/>
        <v>3.7542662116040959E-2</v>
      </c>
    </row>
    <row r="16" spans="1:9" x14ac:dyDescent="0.25">
      <c r="A16">
        <v>10</v>
      </c>
      <c r="B16" s="5" t="s">
        <v>39</v>
      </c>
      <c r="C16" s="5" t="s">
        <v>21</v>
      </c>
      <c r="D16" s="89">
        <v>85587600</v>
      </c>
      <c r="E16" s="90">
        <f t="shared" si="0"/>
        <v>9.5245956923607229E-3</v>
      </c>
      <c r="F16" s="89">
        <v>10937</v>
      </c>
      <c r="G16" s="90">
        <f t="shared" si="3"/>
        <v>9.0005423203245033E-3</v>
      </c>
      <c r="H16" s="5">
        <v>9</v>
      </c>
      <c r="I16" s="90">
        <f t="shared" si="4"/>
        <v>3.0716723549488054E-2</v>
      </c>
    </row>
    <row r="17" spans="1:18" x14ac:dyDescent="0.25">
      <c r="A17">
        <v>12</v>
      </c>
      <c r="B17" s="5" t="s">
        <v>43</v>
      </c>
      <c r="C17" s="5" t="s">
        <v>63</v>
      </c>
      <c r="D17" s="89">
        <v>47051150</v>
      </c>
      <c r="E17" s="90">
        <f t="shared" si="0"/>
        <v>5.2360760274925136E-3</v>
      </c>
      <c r="F17" s="89">
        <v>6513</v>
      </c>
      <c r="G17" s="90">
        <f t="shared" si="3"/>
        <v>5.3598365303349632E-3</v>
      </c>
      <c r="H17" s="5">
        <v>6</v>
      </c>
      <c r="I17" s="90">
        <f t="shared" si="4"/>
        <v>2.0477815699658702E-2</v>
      </c>
    </row>
    <row r="18" spans="1:18" x14ac:dyDescent="0.25">
      <c r="A18">
        <v>13</v>
      </c>
      <c r="B18" s="5" t="s">
        <v>54</v>
      </c>
      <c r="C18" s="5" t="s">
        <v>10</v>
      </c>
      <c r="D18" s="89">
        <v>48860100</v>
      </c>
      <c r="E18" s="90">
        <f t="shared" si="0"/>
        <v>5.4373845976322987E-3</v>
      </c>
      <c r="F18" s="89">
        <v>5972</v>
      </c>
      <c r="G18" s="90">
        <f t="shared" si="3"/>
        <v>4.9146236387471827E-3</v>
      </c>
      <c r="H18" s="5">
        <v>5</v>
      </c>
      <c r="I18" s="90">
        <f t="shared" si="4"/>
        <v>1.7064846416382253E-2</v>
      </c>
    </row>
    <row r="19" spans="1:18" x14ac:dyDescent="0.25">
      <c r="A19">
        <v>14</v>
      </c>
      <c r="B19" s="5" t="s">
        <v>45</v>
      </c>
      <c r="C19" s="5" t="s">
        <v>63</v>
      </c>
      <c r="D19" s="89">
        <v>28679400</v>
      </c>
      <c r="E19" s="90">
        <f t="shared" si="0"/>
        <v>3.1915802020326556E-3</v>
      </c>
      <c r="F19" s="89">
        <v>4029</v>
      </c>
      <c r="G19" s="90">
        <f t="shared" si="3"/>
        <v>3.3156427730261884E-3</v>
      </c>
      <c r="H19" s="5">
        <v>5</v>
      </c>
      <c r="I19" s="90">
        <f t="shared" si="4"/>
        <v>1.7064846416382253E-2</v>
      </c>
    </row>
    <row r="20" spans="1:18" x14ac:dyDescent="0.25">
      <c r="A20">
        <v>15</v>
      </c>
      <c r="B20" s="5" t="s">
        <v>41</v>
      </c>
      <c r="C20" s="5" t="s">
        <v>63</v>
      </c>
      <c r="D20" s="89">
        <v>25239350</v>
      </c>
      <c r="E20" s="90">
        <f t="shared" si="0"/>
        <v>2.8087550566669073E-3</v>
      </c>
      <c r="F20" s="89">
        <v>3526</v>
      </c>
      <c r="G20" s="90">
        <f t="shared" si="3"/>
        <v>2.901701766614629E-3</v>
      </c>
      <c r="H20" s="5">
        <v>5</v>
      </c>
      <c r="I20" s="90">
        <f t="shared" si="4"/>
        <v>1.7064846416382253E-2</v>
      </c>
    </row>
    <row r="21" spans="1:18" x14ac:dyDescent="0.25">
      <c r="A21">
        <v>16</v>
      </c>
      <c r="B21" s="5" t="s">
        <v>55</v>
      </c>
      <c r="C21" s="5" t="s">
        <v>22</v>
      </c>
      <c r="D21" s="89">
        <v>7667500</v>
      </c>
      <c r="E21" s="90">
        <f t="shared" si="0"/>
        <v>8.5327591229542412E-4</v>
      </c>
      <c r="F21" s="89">
        <v>1345</v>
      </c>
      <c r="G21" s="90">
        <f t="shared" si="3"/>
        <v>1.1068601463688815E-3</v>
      </c>
      <c r="H21" s="5">
        <v>2</v>
      </c>
      <c r="I21" s="90">
        <f t="shared" si="4"/>
        <v>6.8259385665529011E-3</v>
      </c>
    </row>
    <row r="22" spans="1:18" x14ac:dyDescent="0.25">
      <c r="A22">
        <v>17</v>
      </c>
      <c r="B22" s="5" t="s">
        <v>49</v>
      </c>
      <c r="C22" s="5" t="s">
        <v>63</v>
      </c>
      <c r="D22" s="89">
        <v>343800</v>
      </c>
      <c r="E22" s="90">
        <f t="shared" si="0"/>
        <v>3.8259701160373889E-5</v>
      </c>
      <c r="F22" s="89">
        <v>42</v>
      </c>
      <c r="G22" s="90">
        <f t="shared" si="3"/>
        <v>3.4563662563191839E-5</v>
      </c>
      <c r="H22" s="5">
        <v>1</v>
      </c>
      <c r="I22" s="90">
        <f t="shared" si="4"/>
        <v>3.4129692832764505E-3</v>
      </c>
    </row>
    <row r="23" spans="1:18" x14ac:dyDescent="0.25">
      <c r="B23" s="33" t="s">
        <v>64</v>
      </c>
      <c r="C23" s="33"/>
      <c r="D23" s="94">
        <f>SUM(D6:D22)</f>
        <v>8985956230</v>
      </c>
      <c r="E23" s="20">
        <f t="shared" si="0"/>
        <v>1</v>
      </c>
      <c r="F23" s="33">
        <f>SUM(F6:F22)</f>
        <v>1215149</v>
      </c>
      <c r="G23" s="90">
        <f t="shared" si="3"/>
        <v>1</v>
      </c>
      <c r="H23" s="33">
        <f>SUM(H6:H22)</f>
        <v>293</v>
      </c>
      <c r="I23" s="90">
        <f t="shared" si="4"/>
        <v>1</v>
      </c>
    </row>
    <row r="28" spans="1:18" ht="36.75" x14ac:dyDescent="0.25">
      <c r="A28" s="73" t="s">
        <v>99</v>
      </c>
      <c r="B28" s="74" t="s">
        <v>50</v>
      </c>
      <c r="C28" s="74" t="s">
        <v>44</v>
      </c>
      <c r="D28" s="75" t="s">
        <v>51</v>
      </c>
      <c r="E28" s="74" t="s">
        <v>52</v>
      </c>
      <c r="F28" s="74" t="s">
        <v>42</v>
      </c>
      <c r="G28" s="74" t="s">
        <v>56</v>
      </c>
      <c r="H28" s="74" t="s">
        <v>46</v>
      </c>
      <c r="I28" s="74" t="s">
        <v>53</v>
      </c>
      <c r="J28" s="74" t="s">
        <v>48</v>
      </c>
      <c r="K28" s="74" t="s">
        <v>47</v>
      </c>
      <c r="L28" s="74" t="s">
        <v>39</v>
      </c>
      <c r="M28" s="74" t="s">
        <v>43</v>
      </c>
      <c r="N28" s="74" t="s">
        <v>54</v>
      </c>
      <c r="O28" s="74" t="s">
        <v>45</v>
      </c>
      <c r="P28" s="74" t="s">
        <v>41</v>
      </c>
      <c r="Q28" s="74" t="s">
        <v>55</v>
      </c>
      <c r="R28" s="74" t="s">
        <v>49</v>
      </c>
    </row>
    <row r="29" spans="1:18" s="66" customFormat="1" ht="36.75" x14ac:dyDescent="0.25">
      <c r="A29" s="76" t="s">
        <v>98</v>
      </c>
      <c r="B29" s="77">
        <v>45</v>
      </c>
      <c r="C29" s="77">
        <v>36</v>
      </c>
      <c r="D29" s="78">
        <v>36</v>
      </c>
      <c r="E29" s="77">
        <v>25</v>
      </c>
      <c r="F29" s="77">
        <v>24</v>
      </c>
      <c r="G29" s="77">
        <v>22</v>
      </c>
      <c r="H29" s="77">
        <v>21</v>
      </c>
      <c r="I29" s="77">
        <v>20</v>
      </c>
      <c r="J29" s="77">
        <v>17</v>
      </c>
      <c r="K29" s="77">
        <v>11</v>
      </c>
      <c r="L29" s="77">
        <v>9</v>
      </c>
      <c r="M29" s="77">
        <v>6</v>
      </c>
      <c r="N29" s="77">
        <v>5</v>
      </c>
      <c r="O29" s="77">
        <v>5</v>
      </c>
      <c r="P29" s="77">
        <v>5</v>
      </c>
      <c r="Q29" s="77">
        <v>2</v>
      </c>
      <c r="R29" s="77">
        <v>1</v>
      </c>
    </row>
  </sheetData>
  <autoFilter ref="A5:I23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topLeftCell="A4" workbookViewId="0">
      <selection activeCell="J12" sqref="J12"/>
    </sheetView>
  </sheetViews>
  <sheetFormatPr baseColWidth="10" defaultRowHeight="15" x14ac:dyDescent="0.25"/>
  <cols>
    <col min="2" max="2" width="32.7109375" bestFit="1" customWidth="1"/>
    <col min="3" max="3" width="19" customWidth="1"/>
    <col min="5" max="5" width="12.42578125" bestFit="1" customWidth="1"/>
    <col min="6" max="6" width="12.7109375" bestFit="1" customWidth="1"/>
    <col min="7" max="7" width="12.7109375" customWidth="1"/>
  </cols>
  <sheetData>
    <row r="1" spans="1:9" x14ac:dyDescent="0.25">
      <c r="B1" s="102" t="s">
        <v>113</v>
      </c>
    </row>
    <row r="2" spans="1:9" x14ac:dyDescent="0.25">
      <c r="B2" t="s">
        <v>57</v>
      </c>
      <c r="D2" t="s">
        <v>58</v>
      </c>
    </row>
    <row r="3" spans="1:9" x14ac:dyDescent="0.25">
      <c r="D3" t="s">
        <v>59</v>
      </c>
    </row>
    <row r="5" spans="1:9" x14ac:dyDescent="0.25">
      <c r="B5" s="39" t="s">
        <v>60</v>
      </c>
      <c r="C5" s="39" t="s">
        <v>0</v>
      </c>
      <c r="D5" s="100" t="s">
        <v>5</v>
      </c>
      <c r="E5" s="100" t="s">
        <v>61</v>
      </c>
      <c r="F5" s="100" t="s">
        <v>4</v>
      </c>
      <c r="G5" s="100" t="s">
        <v>61</v>
      </c>
      <c r="H5" s="100" t="s">
        <v>62</v>
      </c>
      <c r="I5" s="100" t="s">
        <v>61</v>
      </c>
    </row>
    <row r="6" spans="1:9" x14ac:dyDescent="0.25">
      <c r="A6">
        <v>1</v>
      </c>
      <c r="B6" t="s">
        <v>50</v>
      </c>
      <c r="C6" t="s">
        <v>63</v>
      </c>
      <c r="D6">
        <v>2707911600</v>
      </c>
      <c r="E6" s="101">
        <f t="shared" ref="E6:E23" si="0">D6/$D$23</f>
        <v>0.30134929780311204</v>
      </c>
      <c r="F6" s="64">
        <v>364922</v>
      </c>
      <c r="G6" s="101">
        <f t="shared" ref="G6:G23" si="1">F6/$F$23</f>
        <v>0.30031049690202599</v>
      </c>
      <c r="H6">
        <v>45</v>
      </c>
      <c r="I6" s="101">
        <f t="shared" ref="I6:I23" si="2">H6/$H$23</f>
        <v>0.15358361774744028</v>
      </c>
    </row>
    <row r="7" spans="1:9" x14ac:dyDescent="0.25">
      <c r="A7">
        <v>2</v>
      </c>
      <c r="B7" t="s">
        <v>44</v>
      </c>
      <c r="C7" t="s">
        <v>63</v>
      </c>
      <c r="D7">
        <v>1845342600</v>
      </c>
      <c r="E7" s="101">
        <f t="shared" si="0"/>
        <v>0.20535851196773525</v>
      </c>
      <c r="F7" s="64">
        <v>259026</v>
      </c>
      <c r="G7" s="101">
        <f t="shared" si="1"/>
        <v>0.21316398235936498</v>
      </c>
      <c r="H7">
        <v>36</v>
      </c>
      <c r="I7" s="101">
        <f t="shared" si="2"/>
        <v>0.12286689419795221</v>
      </c>
    </row>
    <row r="8" spans="1:9" x14ac:dyDescent="0.25">
      <c r="A8">
        <v>3</v>
      </c>
      <c r="B8" t="s">
        <v>51</v>
      </c>
      <c r="C8" t="s">
        <v>8</v>
      </c>
      <c r="D8">
        <v>1214589150</v>
      </c>
      <c r="E8" s="101">
        <f t="shared" si="0"/>
        <v>0.13516526443174096</v>
      </c>
      <c r="F8" s="64">
        <v>160588</v>
      </c>
      <c r="G8" s="101">
        <f t="shared" si="1"/>
        <v>0.13215498675471074</v>
      </c>
      <c r="H8">
        <v>36</v>
      </c>
      <c r="I8" s="101">
        <f t="shared" si="2"/>
        <v>0.12286689419795221</v>
      </c>
    </row>
    <row r="9" spans="1:9" x14ac:dyDescent="0.25">
      <c r="A9">
        <v>4</v>
      </c>
      <c r="B9" t="s">
        <v>52</v>
      </c>
      <c r="C9" t="s">
        <v>8</v>
      </c>
      <c r="D9">
        <v>1163542800</v>
      </c>
      <c r="E9" s="101">
        <f t="shared" si="0"/>
        <v>0.12948458352328299</v>
      </c>
      <c r="F9" s="64">
        <v>154713</v>
      </c>
      <c r="G9" s="101">
        <f t="shared" si="1"/>
        <v>0.12732018871759759</v>
      </c>
      <c r="H9">
        <v>25</v>
      </c>
      <c r="I9" s="101">
        <f t="shared" si="2"/>
        <v>8.5324232081911269E-2</v>
      </c>
    </row>
    <row r="10" spans="1:9" x14ac:dyDescent="0.25">
      <c r="A10">
        <v>5</v>
      </c>
      <c r="B10" t="s">
        <v>119</v>
      </c>
      <c r="C10" t="s">
        <v>63</v>
      </c>
      <c r="D10">
        <v>770127680</v>
      </c>
      <c r="E10" s="101">
        <v>8.5703475544304977E-2</v>
      </c>
      <c r="F10" s="64">
        <v>101491</v>
      </c>
      <c r="G10" s="101">
        <v>8.35214446952596E-2</v>
      </c>
      <c r="H10">
        <v>27</v>
      </c>
      <c r="I10" s="101">
        <v>9.2150170648464161E-2</v>
      </c>
    </row>
    <row r="11" spans="1:9" x14ac:dyDescent="0.25">
      <c r="A11">
        <v>6</v>
      </c>
      <c r="B11" t="s">
        <v>56</v>
      </c>
      <c r="C11" t="s">
        <v>6</v>
      </c>
      <c r="D11">
        <v>357905400</v>
      </c>
      <c r="E11" s="101">
        <f t="shared" si="0"/>
        <v>3.9829417241663993E-2</v>
      </c>
      <c r="F11" s="64">
        <v>48535</v>
      </c>
      <c r="G11" s="101">
        <f t="shared" si="1"/>
        <v>3.9941603869155143E-2</v>
      </c>
      <c r="H11">
        <v>22</v>
      </c>
      <c r="I11" s="101">
        <f t="shared" si="2"/>
        <v>7.5085324232081918E-2</v>
      </c>
    </row>
    <row r="12" spans="1:9" x14ac:dyDescent="0.25">
      <c r="A12">
        <v>7</v>
      </c>
      <c r="B12" t="s">
        <v>46</v>
      </c>
      <c r="C12" t="s">
        <v>63</v>
      </c>
      <c r="D12">
        <v>336520400</v>
      </c>
      <c r="E12" s="101">
        <f t="shared" si="0"/>
        <v>3.7449592607241088E-2</v>
      </c>
      <c r="F12" s="64">
        <v>46786</v>
      </c>
      <c r="G12" s="101">
        <f t="shared" si="1"/>
        <v>3.8502274206702221E-2</v>
      </c>
      <c r="H12">
        <v>21</v>
      </c>
      <c r="I12" s="101">
        <f t="shared" si="2"/>
        <v>7.1672354948805458E-2</v>
      </c>
    </row>
    <row r="13" spans="1:9" x14ac:dyDescent="0.25">
      <c r="A13">
        <v>8</v>
      </c>
      <c r="B13" t="s">
        <v>53</v>
      </c>
      <c r="C13" t="s">
        <v>10</v>
      </c>
      <c r="D13">
        <v>138609600</v>
      </c>
      <c r="E13" s="101">
        <f t="shared" si="0"/>
        <v>1.5425136340776502E-2</v>
      </c>
      <c r="F13" s="64">
        <v>19928</v>
      </c>
      <c r="G13" s="101">
        <f t="shared" si="1"/>
        <v>1.6399634941887786E-2</v>
      </c>
      <c r="H13">
        <v>20</v>
      </c>
      <c r="I13" s="101">
        <f t="shared" si="2"/>
        <v>6.8259385665529013E-2</v>
      </c>
    </row>
    <row r="14" spans="1:9" x14ac:dyDescent="0.25">
      <c r="A14">
        <v>9</v>
      </c>
      <c r="B14" t="s">
        <v>48</v>
      </c>
      <c r="C14" t="s">
        <v>63</v>
      </c>
      <c r="D14">
        <v>150875850</v>
      </c>
      <c r="E14" s="101">
        <f t="shared" si="0"/>
        <v>1.6790183052115756E-2</v>
      </c>
      <c r="F14" s="64">
        <v>19530</v>
      </c>
      <c r="G14" s="101">
        <f t="shared" si="1"/>
        <v>1.6072103091884206E-2</v>
      </c>
      <c r="H14">
        <v>17</v>
      </c>
      <c r="I14" s="101">
        <f t="shared" si="2"/>
        <v>5.8020477815699661E-2</v>
      </c>
    </row>
    <row r="15" spans="1:9" x14ac:dyDescent="0.25">
      <c r="A15">
        <v>10</v>
      </c>
      <c r="B15" t="s">
        <v>39</v>
      </c>
      <c r="C15" t="s">
        <v>21</v>
      </c>
      <c r="D15">
        <v>85587600</v>
      </c>
      <c r="E15" s="101">
        <f t="shared" si="0"/>
        <v>9.5245956923607229E-3</v>
      </c>
      <c r="F15" s="64">
        <v>10937</v>
      </c>
      <c r="G15" s="101">
        <f t="shared" si="1"/>
        <v>9.0005423203245033E-3</v>
      </c>
      <c r="H15">
        <v>9</v>
      </c>
      <c r="I15" s="101">
        <f t="shared" si="2"/>
        <v>3.0716723549488054E-2</v>
      </c>
    </row>
    <row r="16" spans="1:9" x14ac:dyDescent="0.25">
      <c r="A16">
        <v>11</v>
      </c>
      <c r="B16" t="s">
        <v>47</v>
      </c>
      <c r="C16" t="s">
        <v>63</v>
      </c>
      <c r="D16">
        <v>57102250</v>
      </c>
      <c r="E16" s="101">
        <f t="shared" si="0"/>
        <v>6.3546102983855733E-3</v>
      </c>
      <c r="F16" s="64">
        <v>7266</v>
      </c>
      <c r="G16" s="101">
        <f t="shared" si="1"/>
        <v>5.9795136234321884E-3</v>
      </c>
      <c r="H16">
        <v>11</v>
      </c>
      <c r="I16" s="101">
        <f t="shared" si="2"/>
        <v>3.7542662116040959E-2</v>
      </c>
    </row>
    <row r="17" spans="1:9" x14ac:dyDescent="0.25">
      <c r="A17">
        <v>12</v>
      </c>
      <c r="B17" t="s">
        <v>43</v>
      </c>
      <c r="C17" t="s">
        <v>63</v>
      </c>
      <c r="D17">
        <v>47051150</v>
      </c>
      <c r="E17" s="101">
        <f t="shared" si="0"/>
        <v>5.2360760274925136E-3</v>
      </c>
      <c r="F17" s="64">
        <v>6513</v>
      </c>
      <c r="G17" s="101">
        <f t="shared" si="1"/>
        <v>5.3598365303349632E-3</v>
      </c>
      <c r="H17">
        <v>6</v>
      </c>
      <c r="I17" s="101">
        <f t="shared" si="2"/>
        <v>2.0477815699658702E-2</v>
      </c>
    </row>
    <row r="18" spans="1:9" x14ac:dyDescent="0.25">
      <c r="A18">
        <v>13</v>
      </c>
      <c r="B18" t="s">
        <v>54</v>
      </c>
      <c r="C18" t="s">
        <v>10</v>
      </c>
      <c r="D18">
        <v>48860100</v>
      </c>
      <c r="E18" s="101">
        <f t="shared" si="0"/>
        <v>5.4373845976322987E-3</v>
      </c>
      <c r="F18" s="64">
        <v>5972</v>
      </c>
      <c r="G18" s="101">
        <f t="shared" si="1"/>
        <v>4.9146236387471827E-3</v>
      </c>
      <c r="H18">
        <v>5</v>
      </c>
      <c r="I18" s="101">
        <f t="shared" si="2"/>
        <v>1.7064846416382253E-2</v>
      </c>
    </row>
    <row r="19" spans="1:9" x14ac:dyDescent="0.25">
      <c r="A19">
        <v>14</v>
      </c>
      <c r="B19" t="s">
        <v>45</v>
      </c>
      <c r="C19" t="s">
        <v>63</v>
      </c>
      <c r="D19">
        <v>28679400</v>
      </c>
      <c r="E19" s="101">
        <f t="shared" si="0"/>
        <v>3.1915802020326556E-3</v>
      </c>
      <c r="F19" s="64">
        <v>4029</v>
      </c>
      <c r="G19" s="101">
        <f t="shared" si="1"/>
        <v>3.3156427730261884E-3</v>
      </c>
      <c r="H19">
        <v>5</v>
      </c>
      <c r="I19" s="101">
        <f t="shared" si="2"/>
        <v>1.7064846416382253E-2</v>
      </c>
    </row>
    <row r="20" spans="1:9" x14ac:dyDescent="0.25">
      <c r="A20">
        <v>15</v>
      </c>
      <c r="B20" t="s">
        <v>41</v>
      </c>
      <c r="C20" t="s">
        <v>63</v>
      </c>
      <c r="D20">
        <v>25239350</v>
      </c>
      <c r="E20" s="101">
        <f t="shared" si="0"/>
        <v>2.8087550566669073E-3</v>
      </c>
      <c r="F20" s="64">
        <v>3526</v>
      </c>
      <c r="G20" s="101">
        <f t="shared" si="1"/>
        <v>2.901701766614629E-3</v>
      </c>
      <c r="H20">
        <v>5</v>
      </c>
      <c r="I20" s="101">
        <f t="shared" si="2"/>
        <v>1.7064846416382253E-2</v>
      </c>
    </row>
    <row r="21" spans="1:9" x14ac:dyDescent="0.25">
      <c r="A21">
        <v>16</v>
      </c>
      <c r="B21" t="s">
        <v>55</v>
      </c>
      <c r="C21" t="s">
        <v>22</v>
      </c>
      <c r="D21">
        <v>7667500</v>
      </c>
      <c r="E21" s="101">
        <f t="shared" si="0"/>
        <v>8.5327591229542412E-4</v>
      </c>
      <c r="F21" s="64">
        <v>1345</v>
      </c>
      <c r="G21" s="101">
        <f t="shared" si="1"/>
        <v>1.1068601463688815E-3</v>
      </c>
      <c r="H21">
        <v>2</v>
      </c>
      <c r="I21" s="101">
        <f t="shared" si="2"/>
        <v>6.8259385665529011E-3</v>
      </c>
    </row>
    <row r="22" spans="1:9" x14ac:dyDescent="0.25">
      <c r="A22">
        <v>17</v>
      </c>
      <c r="B22" t="s">
        <v>49</v>
      </c>
      <c r="C22" t="s">
        <v>63</v>
      </c>
      <c r="D22">
        <v>343800</v>
      </c>
      <c r="E22" s="101">
        <f t="shared" si="0"/>
        <v>3.8259701160373889E-5</v>
      </c>
      <c r="F22" s="64">
        <v>42</v>
      </c>
      <c r="G22" s="101">
        <f t="shared" si="1"/>
        <v>3.4563662563191839E-5</v>
      </c>
      <c r="H22">
        <v>1</v>
      </c>
      <c r="I22" s="101">
        <f t="shared" si="2"/>
        <v>3.4129692832764505E-3</v>
      </c>
    </row>
    <row r="23" spans="1:9" x14ac:dyDescent="0.25">
      <c r="B23" s="39" t="s">
        <v>64</v>
      </c>
      <c r="C23" s="39"/>
      <c r="D23" s="39">
        <f>SUM(D6:D22)</f>
        <v>8985956230</v>
      </c>
      <c r="E23" s="21">
        <f t="shared" si="0"/>
        <v>1</v>
      </c>
      <c r="F23" s="39">
        <f>SUM(F6:F22)</f>
        <v>1215149</v>
      </c>
      <c r="G23" s="101">
        <f t="shared" si="1"/>
        <v>1</v>
      </c>
      <c r="H23" s="39">
        <f>SUM(H6:H22)</f>
        <v>293</v>
      </c>
      <c r="I23" s="101">
        <f t="shared" si="2"/>
        <v>1</v>
      </c>
    </row>
  </sheetData>
  <autoFilter ref="A5:I23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showGridLines="0" topLeftCell="A10" workbookViewId="0">
      <selection activeCell="B1" sqref="B1"/>
    </sheetView>
  </sheetViews>
  <sheetFormatPr baseColWidth="10" defaultRowHeight="15" x14ac:dyDescent="0.25"/>
  <cols>
    <col min="3" max="3" width="23.140625" bestFit="1" customWidth="1"/>
    <col min="7" max="7" width="17" bestFit="1" customWidth="1"/>
    <col min="8" max="8" width="15.7109375" bestFit="1" customWidth="1"/>
    <col min="10" max="10" width="15.7109375" bestFit="1" customWidth="1"/>
    <col min="13" max="13" width="15.85546875" customWidth="1"/>
    <col min="259" max="259" width="23.140625" bestFit="1" customWidth="1"/>
    <col min="263" max="263" width="17" bestFit="1" customWidth="1"/>
    <col min="264" max="264" width="15.7109375" bestFit="1" customWidth="1"/>
    <col min="515" max="515" width="23.140625" bestFit="1" customWidth="1"/>
    <col min="519" max="519" width="17" bestFit="1" customWidth="1"/>
    <col min="520" max="520" width="15.7109375" bestFit="1" customWidth="1"/>
    <col min="771" max="771" width="23.140625" bestFit="1" customWidth="1"/>
    <col min="775" max="775" width="17" bestFit="1" customWidth="1"/>
    <col min="776" max="776" width="15.7109375" bestFit="1" customWidth="1"/>
    <col min="1027" max="1027" width="23.140625" bestFit="1" customWidth="1"/>
    <col min="1031" max="1031" width="17" bestFit="1" customWidth="1"/>
    <col min="1032" max="1032" width="15.7109375" bestFit="1" customWidth="1"/>
    <col min="1283" max="1283" width="23.140625" bestFit="1" customWidth="1"/>
    <col min="1287" max="1287" width="17" bestFit="1" customWidth="1"/>
    <col min="1288" max="1288" width="15.7109375" bestFit="1" customWidth="1"/>
    <col min="1539" max="1539" width="23.140625" bestFit="1" customWidth="1"/>
    <col min="1543" max="1543" width="17" bestFit="1" customWidth="1"/>
    <col min="1544" max="1544" width="15.7109375" bestFit="1" customWidth="1"/>
    <col min="1795" max="1795" width="23.140625" bestFit="1" customWidth="1"/>
    <col min="1799" max="1799" width="17" bestFit="1" customWidth="1"/>
    <col min="1800" max="1800" width="15.7109375" bestFit="1" customWidth="1"/>
    <col min="2051" max="2051" width="23.140625" bestFit="1" customWidth="1"/>
    <col min="2055" max="2055" width="17" bestFit="1" customWidth="1"/>
    <col min="2056" max="2056" width="15.7109375" bestFit="1" customWidth="1"/>
    <col min="2307" max="2307" width="23.140625" bestFit="1" customWidth="1"/>
    <col min="2311" max="2311" width="17" bestFit="1" customWidth="1"/>
    <col min="2312" max="2312" width="15.7109375" bestFit="1" customWidth="1"/>
    <col min="2563" max="2563" width="23.140625" bestFit="1" customWidth="1"/>
    <col min="2567" max="2567" width="17" bestFit="1" customWidth="1"/>
    <col min="2568" max="2568" width="15.7109375" bestFit="1" customWidth="1"/>
    <col min="2819" max="2819" width="23.140625" bestFit="1" customWidth="1"/>
    <col min="2823" max="2823" width="17" bestFit="1" customWidth="1"/>
    <col min="2824" max="2824" width="15.7109375" bestFit="1" customWidth="1"/>
    <col min="3075" max="3075" width="23.140625" bestFit="1" customWidth="1"/>
    <col min="3079" max="3079" width="17" bestFit="1" customWidth="1"/>
    <col min="3080" max="3080" width="15.7109375" bestFit="1" customWidth="1"/>
    <col min="3331" max="3331" width="23.140625" bestFit="1" customWidth="1"/>
    <col min="3335" max="3335" width="17" bestFit="1" customWidth="1"/>
    <col min="3336" max="3336" width="15.7109375" bestFit="1" customWidth="1"/>
    <col min="3587" max="3587" width="23.140625" bestFit="1" customWidth="1"/>
    <col min="3591" max="3591" width="17" bestFit="1" customWidth="1"/>
    <col min="3592" max="3592" width="15.7109375" bestFit="1" customWidth="1"/>
    <col min="3843" max="3843" width="23.140625" bestFit="1" customWidth="1"/>
    <col min="3847" max="3847" width="17" bestFit="1" customWidth="1"/>
    <col min="3848" max="3848" width="15.7109375" bestFit="1" customWidth="1"/>
    <col min="4099" max="4099" width="23.140625" bestFit="1" customWidth="1"/>
    <col min="4103" max="4103" width="17" bestFit="1" customWidth="1"/>
    <col min="4104" max="4104" width="15.7109375" bestFit="1" customWidth="1"/>
    <col min="4355" max="4355" width="23.140625" bestFit="1" customWidth="1"/>
    <col min="4359" max="4359" width="17" bestFit="1" customWidth="1"/>
    <col min="4360" max="4360" width="15.7109375" bestFit="1" customWidth="1"/>
    <col min="4611" max="4611" width="23.140625" bestFit="1" customWidth="1"/>
    <col min="4615" max="4615" width="17" bestFit="1" customWidth="1"/>
    <col min="4616" max="4616" width="15.7109375" bestFit="1" customWidth="1"/>
    <col min="4867" max="4867" width="23.140625" bestFit="1" customWidth="1"/>
    <col min="4871" max="4871" width="17" bestFit="1" customWidth="1"/>
    <col min="4872" max="4872" width="15.7109375" bestFit="1" customWidth="1"/>
    <col min="5123" max="5123" width="23.140625" bestFit="1" customWidth="1"/>
    <col min="5127" max="5127" width="17" bestFit="1" customWidth="1"/>
    <col min="5128" max="5128" width="15.7109375" bestFit="1" customWidth="1"/>
    <col min="5379" max="5379" width="23.140625" bestFit="1" customWidth="1"/>
    <col min="5383" max="5383" width="17" bestFit="1" customWidth="1"/>
    <col min="5384" max="5384" width="15.7109375" bestFit="1" customWidth="1"/>
    <col min="5635" max="5635" width="23.140625" bestFit="1" customWidth="1"/>
    <col min="5639" max="5639" width="17" bestFit="1" customWidth="1"/>
    <col min="5640" max="5640" width="15.7109375" bestFit="1" customWidth="1"/>
    <col min="5891" max="5891" width="23.140625" bestFit="1" customWidth="1"/>
    <col min="5895" max="5895" width="17" bestFit="1" customWidth="1"/>
    <col min="5896" max="5896" width="15.7109375" bestFit="1" customWidth="1"/>
    <col min="6147" max="6147" width="23.140625" bestFit="1" customWidth="1"/>
    <col min="6151" max="6151" width="17" bestFit="1" customWidth="1"/>
    <col min="6152" max="6152" width="15.7109375" bestFit="1" customWidth="1"/>
    <col min="6403" max="6403" width="23.140625" bestFit="1" customWidth="1"/>
    <col min="6407" max="6407" width="17" bestFit="1" customWidth="1"/>
    <col min="6408" max="6408" width="15.7109375" bestFit="1" customWidth="1"/>
    <col min="6659" max="6659" width="23.140625" bestFit="1" customWidth="1"/>
    <col min="6663" max="6663" width="17" bestFit="1" customWidth="1"/>
    <col min="6664" max="6664" width="15.7109375" bestFit="1" customWidth="1"/>
    <col min="6915" max="6915" width="23.140625" bestFit="1" customWidth="1"/>
    <col min="6919" max="6919" width="17" bestFit="1" customWidth="1"/>
    <col min="6920" max="6920" width="15.7109375" bestFit="1" customWidth="1"/>
    <col min="7171" max="7171" width="23.140625" bestFit="1" customWidth="1"/>
    <col min="7175" max="7175" width="17" bestFit="1" customWidth="1"/>
    <col min="7176" max="7176" width="15.7109375" bestFit="1" customWidth="1"/>
    <col min="7427" max="7427" width="23.140625" bestFit="1" customWidth="1"/>
    <col min="7431" max="7431" width="17" bestFit="1" customWidth="1"/>
    <col min="7432" max="7432" width="15.7109375" bestFit="1" customWidth="1"/>
    <col min="7683" max="7683" width="23.140625" bestFit="1" customWidth="1"/>
    <col min="7687" max="7687" width="17" bestFit="1" customWidth="1"/>
    <col min="7688" max="7688" width="15.7109375" bestFit="1" customWidth="1"/>
    <col min="7939" max="7939" width="23.140625" bestFit="1" customWidth="1"/>
    <col min="7943" max="7943" width="17" bestFit="1" customWidth="1"/>
    <col min="7944" max="7944" width="15.7109375" bestFit="1" customWidth="1"/>
    <col min="8195" max="8195" width="23.140625" bestFit="1" customWidth="1"/>
    <col min="8199" max="8199" width="17" bestFit="1" customWidth="1"/>
    <col min="8200" max="8200" width="15.7109375" bestFit="1" customWidth="1"/>
    <col min="8451" max="8451" width="23.140625" bestFit="1" customWidth="1"/>
    <col min="8455" max="8455" width="17" bestFit="1" customWidth="1"/>
    <col min="8456" max="8456" width="15.7109375" bestFit="1" customWidth="1"/>
    <col min="8707" max="8707" width="23.140625" bestFit="1" customWidth="1"/>
    <col min="8711" max="8711" width="17" bestFit="1" customWidth="1"/>
    <col min="8712" max="8712" width="15.7109375" bestFit="1" customWidth="1"/>
    <col min="8963" max="8963" width="23.140625" bestFit="1" customWidth="1"/>
    <col min="8967" max="8967" width="17" bestFit="1" customWidth="1"/>
    <col min="8968" max="8968" width="15.7109375" bestFit="1" customWidth="1"/>
    <col min="9219" max="9219" width="23.140625" bestFit="1" customWidth="1"/>
    <col min="9223" max="9223" width="17" bestFit="1" customWidth="1"/>
    <col min="9224" max="9224" width="15.7109375" bestFit="1" customWidth="1"/>
    <col min="9475" max="9475" width="23.140625" bestFit="1" customWidth="1"/>
    <col min="9479" max="9479" width="17" bestFit="1" customWidth="1"/>
    <col min="9480" max="9480" width="15.7109375" bestFit="1" customWidth="1"/>
    <col min="9731" max="9731" width="23.140625" bestFit="1" customWidth="1"/>
    <col min="9735" max="9735" width="17" bestFit="1" customWidth="1"/>
    <col min="9736" max="9736" width="15.7109375" bestFit="1" customWidth="1"/>
    <col min="9987" max="9987" width="23.140625" bestFit="1" customWidth="1"/>
    <col min="9991" max="9991" width="17" bestFit="1" customWidth="1"/>
    <col min="9992" max="9992" width="15.7109375" bestFit="1" customWidth="1"/>
    <col min="10243" max="10243" width="23.140625" bestFit="1" customWidth="1"/>
    <col min="10247" max="10247" width="17" bestFit="1" customWidth="1"/>
    <col min="10248" max="10248" width="15.7109375" bestFit="1" customWidth="1"/>
    <col min="10499" max="10499" width="23.140625" bestFit="1" customWidth="1"/>
    <col min="10503" max="10503" width="17" bestFit="1" customWidth="1"/>
    <col min="10504" max="10504" width="15.7109375" bestFit="1" customWidth="1"/>
    <col min="10755" max="10755" width="23.140625" bestFit="1" customWidth="1"/>
    <col min="10759" max="10759" width="17" bestFit="1" customWidth="1"/>
    <col min="10760" max="10760" width="15.7109375" bestFit="1" customWidth="1"/>
    <col min="11011" max="11011" width="23.140625" bestFit="1" customWidth="1"/>
    <col min="11015" max="11015" width="17" bestFit="1" customWidth="1"/>
    <col min="11016" max="11016" width="15.7109375" bestFit="1" customWidth="1"/>
    <col min="11267" max="11267" width="23.140625" bestFit="1" customWidth="1"/>
    <col min="11271" max="11271" width="17" bestFit="1" customWidth="1"/>
    <col min="11272" max="11272" width="15.7109375" bestFit="1" customWidth="1"/>
    <col min="11523" max="11523" width="23.140625" bestFit="1" customWidth="1"/>
    <col min="11527" max="11527" width="17" bestFit="1" customWidth="1"/>
    <col min="11528" max="11528" width="15.7109375" bestFit="1" customWidth="1"/>
    <col min="11779" max="11779" width="23.140625" bestFit="1" customWidth="1"/>
    <col min="11783" max="11783" width="17" bestFit="1" customWidth="1"/>
    <col min="11784" max="11784" width="15.7109375" bestFit="1" customWidth="1"/>
    <col min="12035" max="12035" width="23.140625" bestFit="1" customWidth="1"/>
    <col min="12039" max="12039" width="17" bestFit="1" customWidth="1"/>
    <col min="12040" max="12040" width="15.7109375" bestFit="1" customWidth="1"/>
    <col min="12291" max="12291" width="23.140625" bestFit="1" customWidth="1"/>
    <col min="12295" max="12295" width="17" bestFit="1" customWidth="1"/>
    <col min="12296" max="12296" width="15.7109375" bestFit="1" customWidth="1"/>
    <col min="12547" max="12547" width="23.140625" bestFit="1" customWidth="1"/>
    <col min="12551" max="12551" width="17" bestFit="1" customWidth="1"/>
    <col min="12552" max="12552" width="15.7109375" bestFit="1" customWidth="1"/>
    <col min="12803" max="12803" width="23.140625" bestFit="1" customWidth="1"/>
    <col min="12807" max="12807" width="17" bestFit="1" customWidth="1"/>
    <col min="12808" max="12808" width="15.7109375" bestFit="1" customWidth="1"/>
    <col min="13059" max="13059" width="23.140625" bestFit="1" customWidth="1"/>
    <col min="13063" max="13063" width="17" bestFit="1" customWidth="1"/>
    <col min="13064" max="13064" width="15.7109375" bestFit="1" customWidth="1"/>
    <col min="13315" max="13315" width="23.140625" bestFit="1" customWidth="1"/>
    <col min="13319" max="13319" width="17" bestFit="1" customWidth="1"/>
    <col min="13320" max="13320" width="15.7109375" bestFit="1" customWidth="1"/>
    <col min="13571" max="13571" width="23.140625" bestFit="1" customWidth="1"/>
    <col min="13575" max="13575" width="17" bestFit="1" customWidth="1"/>
    <col min="13576" max="13576" width="15.7109375" bestFit="1" customWidth="1"/>
    <col min="13827" max="13827" width="23.140625" bestFit="1" customWidth="1"/>
    <col min="13831" max="13831" width="17" bestFit="1" customWidth="1"/>
    <col min="13832" max="13832" width="15.7109375" bestFit="1" customWidth="1"/>
    <col min="14083" max="14083" width="23.140625" bestFit="1" customWidth="1"/>
    <col min="14087" max="14087" width="17" bestFit="1" customWidth="1"/>
    <col min="14088" max="14088" width="15.7109375" bestFit="1" customWidth="1"/>
    <col min="14339" max="14339" width="23.140625" bestFit="1" customWidth="1"/>
    <col min="14343" max="14343" width="17" bestFit="1" customWidth="1"/>
    <col min="14344" max="14344" width="15.7109375" bestFit="1" customWidth="1"/>
    <col min="14595" max="14595" width="23.140625" bestFit="1" customWidth="1"/>
    <col min="14599" max="14599" width="17" bestFit="1" customWidth="1"/>
    <col min="14600" max="14600" width="15.7109375" bestFit="1" customWidth="1"/>
    <col min="14851" max="14851" width="23.140625" bestFit="1" customWidth="1"/>
    <col min="14855" max="14855" width="17" bestFit="1" customWidth="1"/>
    <col min="14856" max="14856" width="15.7109375" bestFit="1" customWidth="1"/>
    <col min="15107" max="15107" width="23.140625" bestFit="1" customWidth="1"/>
    <col min="15111" max="15111" width="17" bestFit="1" customWidth="1"/>
    <col min="15112" max="15112" width="15.7109375" bestFit="1" customWidth="1"/>
    <col min="15363" max="15363" width="23.140625" bestFit="1" customWidth="1"/>
    <col min="15367" max="15367" width="17" bestFit="1" customWidth="1"/>
    <col min="15368" max="15368" width="15.7109375" bestFit="1" customWidth="1"/>
    <col min="15619" max="15619" width="23.140625" bestFit="1" customWidth="1"/>
    <col min="15623" max="15623" width="17" bestFit="1" customWidth="1"/>
    <col min="15624" max="15624" width="15.7109375" bestFit="1" customWidth="1"/>
    <col min="15875" max="15875" width="23.140625" bestFit="1" customWidth="1"/>
    <col min="15879" max="15879" width="17" bestFit="1" customWidth="1"/>
    <col min="15880" max="15880" width="15.7109375" bestFit="1" customWidth="1"/>
    <col min="16131" max="16131" width="23.140625" bestFit="1" customWidth="1"/>
    <col min="16135" max="16135" width="17" bestFit="1" customWidth="1"/>
    <col min="16136" max="16136" width="15.7109375" bestFit="1" customWidth="1"/>
  </cols>
  <sheetData>
    <row r="1" spans="1:16" x14ac:dyDescent="0.25">
      <c r="B1" s="102" t="s">
        <v>114</v>
      </c>
    </row>
    <row r="4" spans="1:16" x14ac:dyDescent="0.25">
      <c r="C4" s="33" t="s">
        <v>65</v>
      </c>
      <c r="D4" s="33" t="s">
        <v>66</v>
      </c>
      <c r="G4" s="33" t="s">
        <v>67</v>
      </c>
      <c r="H4" s="33" t="s">
        <v>68</v>
      </c>
    </row>
    <row r="5" spans="1:16" x14ac:dyDescent="0.25">
      <c r="C5" s="81" t="s">
        <v>69</v>
      </c>
      <c r="D5" s="81">
        <v>156</v>
      </c>
      <c r="G5" s="81" t="s">
        <v>76</v>
      </c>
      <c r="H5" s="81">
        <v>4</v>
      </c>
      <c r="J5" s="95"/>
      <c r="K5" s="96"/>
      <c r="L5" s="95"/>
      <c r="M5" s="95"/>
      <c r="N5" s="95"/>
      <c r="O5" s="95"/>
      <c r="P5" s="95"/>
    </row>
    <row r="6" spans="1:16" x14ac:dyDescent="0.25">
      <c r="C6" s="5" t="s">
        <v>70</v>
      </c>
      <c r="D6" s="5">
        <v>19</v>
      </c>
      <c r="G6" s="5" t="s">
        <v>71</v>
      </c>
      <c r="H6" s="5">
        <v>6</v>
      </c>
      <c r="J6" s="88"/>
      <c r="K6" s="88"/>
      <c r="L6" s="88"/>
      <c r="M6" s="88"/>
      <c r="N6" s="88"/>
      <c r="O6" s="88"/>
      <c r="P6" s="41"/>
    </row>
    <row r="7" spans="1:16" x14ac:dyDescent="0.25">
      <c r="C7" s="5" t="s">
        <v>40</v>
      </c>
      <c r="D7" s="5">
        <v>17</v>
      </c>
      <c r="G7" s="5" t="s">
        <v>72</v>
      </c>
      <c r="H7" s="5">
        <f>+D7+D11+D13+D20+D21</f>
        <v>26</v>
      </c>
    </row>
    <row r="8" spans="1:16" x14ac:dyDescent="0.25">
      <c r="A8" s="71"/>
      <c r="C8" s="5" t="s">
        <v>73</v>
      </c>
      <c r="D8" s="5">
        <v>12</v>
      </c>
      <c r="G8" s="5" t="s">
        <v>74</v>
      </c>
      <c r="H8" s="5">
        <f>+D6+D8+D9+D12+D14+D15+D18+D19+D22+D24</f>
        <v>52</v>
      </c>
    </row>
    <row r="9" spans="1:16" x14ac:dyDescent="0.25">
      <c r="A9" s="71"/>
      <c r="C9" s="5" t="s">
        <v>75</v>
      </c>
      <c r="D9" s="5">
        <v>9</v>
      </c>
      <c r="G9" s="5" t="s">
        <v>69</v>
      </c>
      <c r="H9" s="5">
        <v>156</v>
      </c>
    </row>
    <row r="10" spans="1:16" x14ac:dyDescent="0.25">
      <c r="A10" s="71"/>
      <c r="C10" s="5" t="s">
        <v>71</v>
      </c>
      <c r="D10" s="5">
        <v>6</v>
      </c>
      <c r="G10" s="1" t="s">
        <v>3</v>
      </c>
      <c r="H10" s="1">
        <f>SUM(H5:H9)</f>
        <v>244</v>
      </c>
    </row>
    <row r="11" spans="1:16" x14ac:dyDescent="0.25">
      <c r="C11" s="5" t="s">
        <v>77</v>
      </c>
      <c r="D11" s="5">
        <v>4</v>
      </c>
    </row>
    <row r="12" spans="1:16" x14ac:dyDescent="0.25">
      <c r="C12" s="5" t="s">
        <v>78</v>
      </c>
      <c r="D12" s="5">
        <v>3</v>
      </c>
    </row>
    <row r="13" spans="1:16" x14ac:dyDescent="0.25">
      <c r="C13" s="5" t="s">
        <v>79</v>
      </c>
      <c r="D13" s="5">
        <v>3</v>
      </c>
    </row>
    <row r="14" spans="1:16" x14ac:dyDescent="0.25">
      <c r="C14" s="5" t="s">
        <v>80</v>
      </c>
      <c r="D14" s="5">
        <v>3</v>
      </c>
    </row>
    <row r="15" spans="1:16" x14ac:dyDescent="0.25">
      <c r="C15" s="5" t="s">
        <v>81</v>
      </c>
      <c r="D15" s="5">
        <v>2</v>
      </c>
    </row>
    <row r="16" spans="1:16" x14ac:dyDescent="0.25">
      <c r="C16" s="5" t="s">
        <v>82</v>
      </c>
      <c r="D16" s="5">
        <v>1</v>
      </c>
    </row>
    <row r="17" spans="3:4" x14ac:dyDescent="0.25">
      <c r="C17" s="5" t="s">
        <v>83</v>
      </c>
      <c r="D17" s="5">
        <v>1</v>
      </c>
    </row>
    <row r="18" spans="3:4" x14ac:dyDescent="0.25">
      <c r="C18" s="5" t="s">
        <v>84</v>
      </c>
      <c r="D18" s="5">
        <v>1</v>
      </c>
    </row>
    <row r="19" spans="3:4" x14ac:dyDescent="0.25">
      <c r="C19" s="5" t="s">
        <v>85</v>
      </c>
      <c r="D19" s="5">
        <v>1</v>
      </c>
    </row>
    <row r="20" spans="3:4" x14ac:dyDescent="0.25">
      <c r="C20" s="5" t="s">
        <v>86</v>
      </c>
      <c r="D20" s="5">
        <v>1</v>
      </c>
    </row>
    <row r="21" spans="3:4" x14ac:dyDescent="0.25">
      <c r="C21" s="5" t="s">
        <v>87</v>
      </c>
      <c r="D21" s="5">
        <v>1</v>
      </c>
    </row>
    <row r="22" spans="3:4" x14ac:dyDescent="0.25">
      <c r="C22" s="5" t="s">
        <v>88</v>
      </c>
      <c r="D22" s="5">
        <v>1</v>
      </c>
    </row>
    <row r="23" spans="3:4" x14ac:dyDescent="0.25">
      <c r="C23" s="5" t="s">
        <v>89</v>
      </c>
      <c r="D23" s="5">
        <v>1</v>
      </c>
    </row>
    <row r="24" spans="3:4" x14ac:dyDescent="0.25">
      <c r="C24" s="5" t="s">
        <v>90</v>
      </c>
      <c r="D24" s="5">
        <v>1</v>
      </c>
    </row>
    <row r="25" spans="3:4" x14ac:dyDescent="0.25">
      <c r="C25" s="5" t="s">
        <v>91</v>
      </c>
      <c r="D25" s="5">
        <v>1</v>
      </c>
    </row>
    <row r="26" spans="3:4" x14ac:dyDescent="0.25">
      <c r="C26" s="33" t="s">
        <v>103</v>
      </c>
      <c r="D26" s="5">
        <f>SUM(D5:D25)</f>
        <v>244</v>
      </c>
    </row>
  </sheetData>
  <sortState ref="G2:H6">
    <sortCondition ref="H2:H6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9"/>
  <sheetViews>
    <sheetView showGridLines="0" tabSelected="1" zoomScale="85" zoomScaleNormal="85" workbookViewId="0">
      <selection activeCell="P13" sqref="P13"/>
    </sheetView>
  </sheetViews>
  <sheetFormatPr baseColWidth="10" defaultRowHeight="15" x14ac:dyDescent="0.25"/>
  <cols>
    <col min="3" max="3" width="16.7109375" bestFit="1" customWidth="1"/>
    <col min="4" max="4" width="14.42578125" bestFit="1" customWidth="1"/>
    <col min="5" max="5" width="9" bestFit="1" customWidth="1"/>
    <col min="6" max="6" width="8.85546875" bestFit="1" customWidth="1"/>
    <col min="7" max="7" width="10.42578125" customWidth="1"/>
    <col min="8" max="8" width="8.5703125" bestFit="1" customWidth="1"/>
    <col min="9" max="9" width="8.7109375" customWidth="1"/>
    <col min="10" max="10" width="10.85546875" customWidth="1"/>
    <col min="11" max="11" width="11.7109375" customWidth="1"/>
    <col min="12" max="12" width="7.5703125" customWidth="1"/>
    <col min="13" max="13" width="8.7109375" bestFit="1" customWidth="1"/>
    <col min="14" max="14" width="8.42578125" bestFit="1" customWidth="1"/>
    <col min="15" max="15" width="7.42578125" customWidth="1"/>
    <col min="16" max="16" width="9" customWidth="1"/>
    <col min="17" max="17" width="6.42578125" customWidth="1"/>
    <col min="18" max="18" width="8.42578125" bestFit="1" customWidth="1"/>
    <col min="19" max="19" width="6" bestFit="1" customWidth="1"/>
    <col min="20" max="20" width="9.42578125" customWidth="1"/>
    <col min="24" max="24" width="16.7109375" bestFit="1" customWidth="1"/>
    <col min="33" max="33" width="16.7109375" bestFit="1" customWidth="1"/>
    <col min="259" max="259" width="17.140625" customWidth="1"/>
    <col min="260" max="260" width="9.5703125" customWidth="1"/>
    <col min="261" max="261" width="4.5703125" bestFit="1" customWidth="1"/>
    <col min="262" max="262" width="8.85546875" bestFit="1" customWidth="1"/>
    <col min="263" max="263" width="9" bestFit="1" customWidth="1"/>
    <col min="264" max="264" width="3.85546875" bestFit="1" customWidth="1"/>
    <col min="265" max="265" width="6.5703125" customWidth="1"/>
    <col min="266" max="266" width="9.85546875" bestFit="1" customWidth="1"/>
    <col min="267" max="267" width="11" bestFit="1" customWidth="1"/>
    <col min="268" max="268" width="8.85546875" customWidth="1"/>
    <col min="269" max="269" width="7.42578125" bestFit="1" customWidth="1"/>
    <col min="270" max="270" width="8.5703125" bestFit="1" customWidth="1"/>
    <col min="271" max="271" width="9" customWidth="1"/>
    <col min="272" max="272" width="11" bestFit="1" customWidth="1"/>
    <col min="273" max="273" width="6.42578125" customWidth="1"/>
    <col min="274" max="274" width="8.42578125" bestFit="1" customWidth="1"/>
    <col min="275" max="275" width="6" bestFit="1" customWidth="1"/>
    <col min="276" max="276" width="9.42578125" customWidth="1"/>
    <col min="515" max="515" width="17.140625" customWidth="1"/>
    <col min="516" max="516" width="9.5703125" customWidth="1"/>
    <col min="517" max="517" width="4.5703125" bestFit="1" customWidth="1"/>
    <col min="518" max="518" width="8.85546875" bestFit="1" customWidth="1"/>
    <col min="519" max="519" width="9" bestFit="1" customWidth="1"/>
    <col min="520" max="520" width="3.85546875" bestFit="1" customWidth="1"/>
    <col min="521" max="521" width="6.5703125" customWidth="1"/>
    <col min="522" max="522" width="9.85546875" bestFit="1" customWidth="1"/>
    <col min="523" max="523" width="11" bestFit="1" customWidth="1"/>
    <col min="524" max="524" width="8.85546875" customWidth="1"/>
    <col min="525" max="525" width="7.42578125" bestFit="1" customWidth="1"/>
    <col min="526" max="526" width="8.5703125" bestFit="1" customWidth="1"/>
    <col min="527" max="527" width="9" customWidth="1"/>
    <col min="528" max="528" width="11" bestFit="1" customWidth="1"/>
    <col min="529" max="529" width="6.42578125" customWidth="1"/>
    <col min="530" max="530" width="8.42578125" bestFit="1" customWidth="1"/>
    <col min="531" max="531" width="6" bestFit="1" customWidth="1"/>
    <col min="532" max="532" width="9.42578125" customWidth="1"/>
    <col min="771" max="771" width="17.140625" customWidth="1"/>
    <col min="772" max="772" width="9.5703125" customWidth="1"/>
    <col min="773" max="773" width="4.5703125" bestFit="1" customWidth="1"/>
    <col min="774" max="774" width="8.85546875" bestFit="1" customWidth="1"/>
    <col min="775" max="775" width="9" bestFit="1" customWidth="1"/>
    <col min="776" max="776" width="3.85546875" bestFit="1" customWidth="1"/>
    <col min="777" max="777" width="6.5703125" customWidth="1"/>
    <col min="778" max="778" width="9.85546875" bestFit="1" customWidth="1"/>
    <col min="779" max="779" width="11" bestFit="1" customWidth="1"/>
    <col min="780" max="780" width="8.85546875" customWidth="1"/>
    <col min="781" max="781" width="7.42578125" bestFit="1" customWidth="1"/>
    <col min="782" max="782" width="8.5703125" bestFit="1" customWidth="1"/>
    <col min="783" max="783" width="9" customWidth="1"/>
    <col min="784" max="784" width="11" bestFit="1" customWidth="1"/>
    <col min="785" max="785" width="6.42578125" customWidth="1"/>
    <col min="786" max="786" width="8.42578125" bestFit="1" customWidth="1"/>
    <col min="787" max="787" width="6" bestFit="1" customWidth="1"/>
    <col min="788" max="788" width="9.42578125" customWidth="1"/>
    <col min="1027" max="1027" width="17.140625" customWidth="1"/>
    <col min="1028" max="1028" width="9.5703125" customWidth="1"/>
    <col min="1029" max="1029" width="4.5703125" bestFit="1" customWidth="1"/>
    <col min="1030" max="1030" width="8.85546875" bestFit="1" customWidth="1"/>
    <col min="1031" max="1031" width="9" bestFit="1" customWidth="1"/>
    <col min="1032" max="1032" width="3.85546875" bestFit="1" customWidth="1"/>
    <col min="1033" max="1033" width="6.5703125" customWidth="1"/>
    <col min="1034" max="1034" width="9.85546875" bestFit="1" customWidth="1"/>
    <col min="1035" max="1035" width="11" bestFit="1" customWidth="1"/>
    <col min="1036" max="1036" width="8.85546875" customWidth="1"/>
    <col min="1037" max="1037" width="7.42578125" bestFit="1" customWidth="1"/>
    <col min="1038" max="1038" width="8.5703125" bestFit="1" customWidth="1"/>
    <col min="1039" max="1039" width="9" customWidth="1"/>
    <col min="1040" max="1040" width="11" bestFit="1" customWidth="1"/>
    <col min="1041" max="1041" width="6.42578125" customWidth="1"/>
    <col min="1042" max="1042" width="8.42578125" bestFit="1" customWidth="1"/>
    <col min="1043" max="1043" width="6" bestFit="1" customWidth="1"/>
    <col min="1044" max="1044" width="9.42578125" customWidth="1"/>
    <col min="1283" max="1283" width="17.140625" customWidth="1"/>
    <col min="1284" max="1284" width="9.5703125" customWidth="1"/>
    <col min="1285" max="1285" width="4.5703125" bestFit="1" customWidth="1"/>
    <col min="1286" max="1286" width="8.85546875" bestFit="1" customWidth="1"/>
    <col min="1287" max="1287" width="9" bestFit="1" customWidth="1"/>
    <col min="1288" max="1288" width="3.85546875" bestFit="1" customWidth="1"/>
    <col min="1289" max="1289" width="6.5703125" customWidth="1"/>
    <col min="1290" max="1290" width="9.85546875" bestFit="1" customWidth="1"/>
    <col min="1291" max="1291" width="11" bestFit="1" customWidth="1"/>
    <col min="1292" max="1292" width="8.85546875" customWidth="1"/>
    <col min="1293" max="1293" width="7.42578125" bestFit="1" customWidth="1"/>
    <col min="1294" max="1294" width="8.5703125" bestFit="1" customWidth="1"/>
    <col min="1295" max="1295" width="9" customWidth="1"/>
    <col min="1296" max="1296" width="11" bestFit="1" customWidth="1"/>
    <col min="1297" max="1297" width="6.42578125" customWidth="1"/>
    <col min="1298" max="1298" width="8.42578125" bestFit="1" customWidth="1"/>
    <col min="1299" max="1299" width="6" bestFit="1" customWidth="1"/>
    <col min="1300" max="1300" width="9.42578125" customWidth="1"/>
    <col min="1539" max="1539" width="17.140625" customWidth="1"/>
    <col min="1540" max="1540" width="9.5703125" customWidth="1"/>
    <col min="1541" max="1541" width="4.5703125" bestFit="1" customWidth="1"/>
    <col min="1542" max="1542" width="8.85546875" bestFit="1" customWidth="1"/>
    <col min="1543" max="1543" width="9" bestFit="1" customWidth="1"/>
    <col min="1544" max="1544" width="3.85546875" bestFit="1" customWidth="1"/>
    <col min="1545" max="1545" width="6.5703125" customWidth="1"/>
    <col min="1546" max="1546" width="9.85546875" bestFit="1" customWidth="1"/>
    <col min="1547" max="1547" width="11" bestFit="1" customWidth="1"/>
    <col min="1548" max="1548" width="8.85546875" customWidth="1"/>
    <col min="1549" max="1549" width="7.42578125" bestFit="1" customWidth="1"/>
    <col min="1550" max="1550" width="8.5703125" bestFit="1" customWidth="1"/>
    <col min="1551" max="1551" width="9" customWidth="1"/>
    <col min="1552" max="1552" width="11" bestFit="1" customWidth="1"/>
    <col min="1553" max="1553" width="6.42578125" customWidth="1"/>
    <col min="1554" max="1554" width="8.42578125" bestFit="1" customWidth="1"/>
    <col min="1555" max="1555" width="6" bestFit="1" customWidth="1"/>
    <col min="1556" max="1556" width="9.42578125" customWidth="1"/>
    <col min="1795" max="1795" width="17.140625" customWidth="1"/>
    <col min="1796" max="1796" width="9.5703125" customWidth="1"/>
    <col min="1797" max="1797" width="4.5703125" bestFit="1" customWidth="1"/>
    <col min="1798" max="1798" width="8.85546875" bestFit="1" customWidth="1"/>
    <col min="1799" max="1799" width="9" bestFit="1" customWidth="1"/>
    <col min="1800" max="1800" width="3.85546875" bestFit="1" customWidth="1"/>
    <col min="1801" max="1801" width="6.5703125" customWidth="1"/>
    <col min="1802" max="1802" width="9.85546875" bestFit="1" customWidth="1"/>
    <col min="1803" max="1803" width="11" bestFit="1" customWidth="1"/>
    <col min="1804" max="1804" width="8.85546875" customWidth="1"/>
    <col min="1805" max="1805" width="7.42578125" bestFit="1" customWidth="1"/>
    <col min="1806" max="1806" width="8.5703125" bestFit="1" customWidth="1"/>
    <col min="1807" max="1807" width="9" customWidth="1"/>
    <col min="1808" max="1808" width="11" bestFit="1" customWidth="1"/>
    <col min="1809" max="1809" width="6.42578125" customWidth="1"/>
    <col min="1810" max="1810" width="8.42578125" bestFit="1" customWidth="1"/>
    <col min="1811" max="1811" width="6" bestFit="1" customWidth="1"/>
    <col min="1812" max="1812" width="9.42578125" customWidth="1"/>
    <col min="2051" max="2051" width="17.140625" customWidth="1"/>
    <col min="2052" max="2052" width="9.5703125" customWidth="1"/>
    <col min="2053" max="2053" width="4.5703125" bestFit="1" customWidth="1"/>
    <col min="2054" max="2054" width="8.85546875" bestFit="1" customWidth="1"/>
    <col min="2055" max="2055" width="9" bestFit="1" customWidth="1"/>
    <col min="2056" max="2056" width="3.85546875" bestFit="1" customWidth="1"/>
    <col min="2057" max="2057" width="6.5703125" customWidth="1"/>
    <col min="2058" max="2058" width="9.85546875" bestFit="1" customWidth="1"/>
    <col min="2059" max="2059" width="11" bestFit="1" customWidth="1"/>
    <col min="2060" max="2060" width="8.85546875" customWidth="1"/>
    <col min="2061" max="2061" width="7.42578125" bestFit="1" customWidth="1"/>
    <col min="2062" max="2062" width="8.5703125" bestFit="1" customWidth="1"/>
    <col min="2063" max="2063" width="9" customWidth="1"/>
    <col min="2064" max="2064" width="11" bestFit="1" customWidth="1"/>
    <col min="2065" max="2065" width="6.42578125" customWidth="1"/>
    <col min="2066" max="2066" width="8.42578125" bestFit="1" customWidth="1"/>
    <col min="2067" max="2067" width="6" bestFit="1" customWidth="1"/>
    <col min="2068" max="2068" width="9.42578125" customWidth="1"/>
    <col min="2307" max="2307" width="17.140625" customWidth="1"/>
    <col min="2308" max="2308" width="9.5703125" customWidth="1"/>
    <col min="2309" max="2309" width="4.5703125" bestFit="1" customWidth="1"/>
    <col min="2310" max="2310" width="8.85546875" bestFit="1" customWidth="1"/>
    <col min="2311" max="2311" width="9" bestFit="1" customWidth="1"/>
    <col min="2312" max="2312" width="3.85546875" bestFit="1" customWidth="1"/>
    <col min="2313" max="2313" width="6.5703125" customWidth="1"/>
    <col min="2314" max="2314" width="9.85546875" bestFit="1" customWidth="1"/>
    <col min="2315" max="2315" width="11" bestFit="1" customWidth="1"/>
    <col min="2316" max="2316" width="8.85546875" customWidth="1"/>
    <col min="2317" max="2317" width="7.42578125" bestFit="1" customWidth="1"/>
    <col min="2318" max="2318" width="8.5703125" bestFit="1" customWidth="1"/>
    <col min="2319" max="2319" width="9" customWidth="1"/>
    <col min="2320" max="2320" width="11" bestFit="1" customWidth="1"/>
    <col min="2321" max="2321" width="6.42578125" customWidth="1"/>
    <col min="2322" max="2322" width="8.42578125" bestFit="1" customWidth="1"/>
    <col min="2323" max="2323" width="6" bestFit="1" customWidth="1"/>
    <col min="2324" max="2324" width="9.42578125" customWidth="1"/>
    <col min="2563" max="2563" width="17.140625" customWidth="1"/>
    <col min="2564" max="2564" width="9.5703125" customWidth="1"/>
    <col min="2565" max="2565" width="4.5703125" bestFit="1" customWidth="1"/>
    <col min="2566" max="2566" width="8.85546875" bestFit="1" customWidth="1"/>
    <col min="2567" max="2567" width="9" bestFit="1" customWidth="1"/>
    <col min="2568" max="2568" width="3.85546875" bestFit="1" customWidth="1"/>
    <col min="2569" max="2569" width="6.5703125" customWidth="1"/>
    <col min="2570" max="2570" width="9.85546875" bestFit="1" customWidth="1"/>
    <col min="2571" max="2571" width="11" bestFit="1" customWidth="1"/>
    <col min="2572" max="2572" width="8.85546875" customWidth="1"/>
    <col min="2573" max="2573" width="7.42578125" bestFit="1" customWidth="1"/>
    <col min="2574" max="2574" width="8.5703125" bestFit="1" customWidth="1"/>
    <col min="2575" max="2575" width="9" customWidth="1"/>
    <col min="2576" max="2576" width="11" bestFit="1" customWidth="1"/>
    <col min="2577" max="2577" width="6.42578125" customWidth="1"/>
    <col min="2578" max="2578" width="8.42578125" bestFit="1" customWidth="1"/>
    <col min="2579" max="2579" width="6" bestFit="1" customWidth="1"/>
    <col min="2580" max="2580" width="9.42578125" customWidth="1"/>
    <col min="2819" max="2819" width="17.140625" customWidth="1"/>
    <col min="2820" max="2820" width="9.5703125" customWidth="1"/>
    <col min="2821" max="2821" width="4.5703125" bestFit="1" customWidth="1"/>
    <col min="2822" max="2822" width="8.85546875" bestFit="1" customWidth="1"/>
    <col min="2823" max="2823" width="9" bestFit="1" customWidth="1"/>
    <col min="2824" max="2824" width="3.85546875" bestFit="1" customWidth="1"/>
    <col min="2825" max="2825" width="6.5703125" customWidth="1"/>
    <col min="2826" max="2826" width="9.85546875" bestFit="1" customWidth="1"/>
    <col min="2827" max="2827" width="11" bestFit="1" customWidth="1"/>
    <col min="2828" max="2828" width="8.85546875" customWidth="1"/>
    <col min="2829" max="2829" width="7.42578125" bestFit="1" customWidth="1"/>
    <col min="2830" max="2830" width="8.5703125" bestFit="1" customWidth="1"/>
    <col min="2831" max="2831" width="9" customWidth="1"/>
    <col min="2832" max="2832" width="11" bestFit="1" customWidth="1"/>
    <col min="2833" max="2833" width="6.42578125" customWidth="1"/>
    <col min="2834" max="2834" width="8.42578125" bestFit="1" customWidth="1"/>
    <col min="2835" max="2835" width="6" bestFit="1" customWidth="1"/>
    <col min="2836" max="2836" width="9.42578125" customWidth="1"/>
    <col min="3075" max="3075" width="17.140625" customWidth="1"/>
    <col min="3076" max="3076" width="9.5703125" customWidth="1"/>
    <col min="3077" max="3077" width="4.5703125" bestFit="1" customWidth="1"/>
    <col min="3078" max="3078" width="8.85546875" bestFit="1" customWidth="1"/>
    <col min="3079" max="3079" width="9" bestFit="1" customWidth="1"/>
    <col min="3080" max="3080" width="3.85546875" bestFit="1" customWidth="1"/>
    <col min="3081" max="3081" width="6.5703125" customWidth="1"/>
    <col min="3082" max="3082" width="9.85546875" bestFit="1" customWidth="1"/>
    <col min="3083" max="3083" width="11" bestFit="1" customWidth="1"/>
    <col min="3084" max="3084" width="8.85546875" customWidth="1"/>
    <col min="3085" max="3085" width="7.42578125" bestFit="1" customWidth="1"/>
    <col min="3086" max="3086" width="8.5703125" bestFit="1" customWidth="1"/>
    <col min="3087" max="3087" width="9" customWidth="1"/>
    <col min="3088" max="3088" width="11" bestFit="1" customWidth="1"/>
    <col min="3089" max="3089" width="6.42578125" customWidth="1"/>
    <col min="3090" max="3090" width="8.42578125" bestFit="1" customWidth="1"/>
    <col min="3091" max="3091" width="6" bestFit="1" customWidth="1"/>
    <col min="3092" max="3092" width="9.42578125" customWidth="1"/>
    <col min="3331" max="3331" width="17.140625" customWidth="1"/>
    <col min="3332" max="3332" width="9.5703125" customWidth="1"/>
    <col min="3333" max="3333" width="4.5703125" bestFit="1" customWidth="1"/>
    <col min="3334" max="3334" width="8.85546875" bestFit="1" customWidth="1"/>
    <col min="3335" max="3335" width="9" bestFit="1" customWidth="1"/>
    <col min="3336" max="3336" width="3.85546875" bestFit="1" customWidth="1"/>
    <col min="3337" max="3337" width="6.5703125" customWidth="1"/>
    <col min="3338" max="3338" width="9.85546875" bestFit="1" customWidth="1"/>
    <col min="3339" max="3339" width="11" bestFit="1" customWidth="1"/>
    <col min="3340" max="3340" width="8.85546875" customWidth="1"/>
    <col min="3341" max="3341" width="7.42578125" bestFit="1" customWidth="1"/>
    <col min="3342" max="3342" width="8.5703125" bestFit="1" customWidth="1"/>
    <col min="3343" max="3343" width="9" customWidth="1"/>
    <col min="3344" max="3344" width="11" bestFit="1" customWidth="1"/>
    <col min="3345" max="3345" width="6.42578125" customWidth="1"/>
    <col min="3346" max="3346" width="8.42578125" bestFit="1" customWidth="1"/>
    <col min="3347" max="3347" width="6" bestFit="1" customWidth="1"/>
    <col min="3348" max="3348" width="9.42578125" customWidth="1"/>
    <col min="3587" max="3587" width="17.140625" customWidth="1"/>
    <col min="3588" max="3588" width="9.5703125" customWidth="1"/>
    <col min="3589" max="3589" width="4.5703125" bestFit="1" customWidth="1"/>
    <col min="3590" max="3590" width="8.85546875" bestFit="1" customWidth="1"/>
    <col min="3591" max="3591" width="9" bestFit="1" customWidth="1"/>
    <col min="3592" max="3592" width="3.85546875" bestFit="1" customWidth="1"/>
    <col min="3593" max="3593" width="6.5703125" customWidth="1"/>
    <col min="3594" max="3594" width="9.85546875" bestFit="1" customWidth="1"/>
    <col min="3595" max="3595" width="11" bestFit="1" customWidth="1"/>
    <col min="3596" max="3596" width="8.85546875" customWidth="1"/>
    <col min="3597" max="3597" width="7.42578125" bestFit="1" customWidth="1"/>
    <col min="3598" max="3598" width="8.5703125" bestFit="1" customWidth="1"/>
    <col min="3599" max="3599" width="9" customWidth="1"/>
    <col min="3600" max="3600" width="11" bestFit="1" customWidth="1"/>
    <col min="3601" max="3601" width="6.42578125" customWidth="1"/>
    <col min="3602" max="3602" width="8.42578125" bestFit="1" customWidth="1"/>
    <col min="3603" max="3603" width="6" bestFit="1" customWidth="1"/>
    <col min="3604" max="3604" width="9.42578125" customWidth="1"/>
    <col min="3843" max="3843" width="17.140625" customWidth="1"/>
    <col min="3844" max="3844" width="9.5703125" customWidth="1"/>
    <col min="3845" max="3845" width="4.5703125" bestFit="1" customWidth="1"/>
    <col min="3846" max="3846" width="8.85546875" bestFit="1" customWidth="1"/>
    <col min="3847" max="3847" width="9" bestFit="1" customWidth="1"/>
    <col min="3848" max="3848" width="3.85546875" bestFit="1" customWidth="1"/>
    <col min="3849" max="3849" width="6.5703125" customWidth="1"/>
    <col min="3850" max="3850" width="9.85546875" bestFit="1" customWidth="1"/>
    <col min="3851" max="3851" width="11" bestFit="1" customWidth="1"/>
    <col min="3852" max="3852" width="8.85546875" customWidth="1"/>
    <col min="3853" max="3853" width="7.42578125" bestFit="1" customWidth="1"/>
    <col min="3854" max="3854" width="8.5703125" bestFit="1" customWidth="1"/>
    <col min="3855" max="3855" width="9" customWidth="1"/>
    <col min="3856" max="3856" width="11" bestFit="1" customWidth="1"/>
    <col min="3857" max="3857" width="6.42578125" customWidth="1"/>
    <col min="3858" max="3858" width="8.42578125" bestFit="1" customWidth="1"/>
    <col min="3859" max="3859" width="6" bestFit="1" customWidth="1"/>
    <col min="3860" max="3860" width="9.42578125" customWidth="1"/>
    <col min="4099" max="4099" width="17.140625" customWidth="1"/>
    <col min="4100" max="4100" width="9.5703125" customWidth="1"/>
    <col min="4101" max="4101" width="4.5703125" bestFit="1" customWidth="1"/>
    <col min="4102" max="4102" width="8.85546875" bestFit="1" customWidth="1"/>
    <col min="4103" max="4103" width="9" bestFit="1" customWidth="1"/>
    <col min="4104" max="4104" width="3.85546875" bestFit="1" customWidth="1"/>
    <col min="4105" max="4105" width="6.5703125" customWidth="1"/>
    <col min="4106" max="4106" width="9.85546875" bestFit="1" customWidth="1"/>
    <col min="4107" max="4107" width="11" bestFit="1" customWidth="1"/>
    <col min="4108" max="4108" width="8.85546875" customWidth="1"/>
    <col min="4109" max="4109" width="7.42578125" bestFit="1" customWidth="1"/>
    <col min="4110" max="4110" width="8.5703125" bestFit="1" customWidth="1"/>
    <col min="4111" max="4111" width="9" customWidth="1"/>
    <col min="4112" max="4112" width="11" bestFit="1" customWidth="1"/>
    <col min="4113" max="4113" width="6.42578125" customWidth="1"/>
    <col min="4114" max="4114" width="8.42578125" bestFit="1" customWidth="1"/>
    <col min="4115" max="4115" width="6" bestFit="1" customWidth="1"/>
    <col min="4116" max="4116" width="9.42578125" customWidth="1"/>
    <col min="4355" max="4355" width="17.140625" customWidth="1"/>
    <col min="4356" max="4356" width="9.5703125" customWidth="1"/>
    <col min="4357" max="4357" width="4.5703125" bestFit="1" customWidth="1"/>
    <col min="4358" max="4358" width="8.85546875" bestFit="1" customWidth="1"/>
    <col min="4359" max="4359" width="9" bestFit="1" customWidth="1"/>
    <col min="4360" max="4360" width="3.85546875" bestFit="1" customWidth="1"/>
    <col min="4361" max="4361" width="6.5703125" customWidth="1"/>
    <col min="4362" max="4362" width="9.85546875" bestFit="1" customWidth="1"/>
    <col min="4363" max="4363" width="11" bestFit="1" customWidth="1"/>
    <col min="4364" max="4364" width="8.85546875" customWidth="1"/>
    <col min="4365" max="4365" width="7.42578125" bestFit="1" customWidth="1"/>
    <col min="4366" max="4366" width="8.5703125" bestFit="1" customWidth="1"/>
    <col min="4367" max="4367" width="9" customWidth="1"/>
    <col min="4368" max="4368" width="11" bestFit="1" customWidth="1"/>
    <col min="4369" max="4369" width="6.42578125" customWidth="1"/>
    <col min="4370" max="4370" width="8.42578125" bestFit="1" customWidth="1"/>
    <col min="4371" max="4371" width="6" bestFit="1" customWidth="1"/>
    <col min="4372" max="4372" width="9.42578125" customWidth="1"/>
    <col min="4611" max="4611" width="17.140625" customWidth="1"/>
    <col min="4612" max="4612" width="9.5703125" customWidth="1"/>
    <col min="4613" max="4613" width="4.5703125" bestFit="1" customWidth="1"/>
    <col min="4614" max="4614" width="8.85546875" bestFit="1" customWidth="1"/>
    <col min="4615" max="4615" width="9" bestFit="1" customWidth="1"/>
    <col min="4616" max="4616" width="3.85546875" bestFit="1" customWidth="1"/>
    <col min="4617" max="4617" width="6.5703125" customWidth="1"/>
    <col min="4618" max="4618" width="9.85546875" bestFit="1" customWidth="1"/>
    <col min="4619" max="4619" width="11" bestFit="1" customWidth="1"/>
    <col min="4620" max="4620" width="8.85546875" customWidth="1"/>
    <col min="4621" max="4621" width="7.42578125" bestFit="1" customWidth="1"/>
    <col min="4622" max="4622" width="8.5703125" bestFit="1" customWidth="1"/>
    <col min="4623" max="4623" width="9" customWidth="1"/>
    <col min="4624" max="4624" width="11" bestFit="1" customWidth="1"/>
    <col min="4625" max="4625" width="6.42578125" customWidth="1"/>
    <col min="4626" max="4626" width="8.42578125" bestFit="1" customWidth="1"/>
    <col min="4627" max="4627" width="6" bestFit="1" customWidth="1"/>
    <col min="4628" max="4628" width="9.42578125" customWidth="1"/>
    <col min="4867" max="4867" width="17.140625" customWidth="1"/>
    <col min="4868" max="4868" width="9.5703125" customWidth="1"/>
    <col min="4869" max="4869" width="4.5703125" bestFit="1" customWidth="1"/>
    <col min="4870" max="4870" width="8.85546875" bestFit="1" customWidth="1"/>
    <col min="4871" max="4871" width="9" bestFit="1" customWidth="1"/>
    <col min="4872" max="4872" width="3.85546875" bestFit="1" customWidth="1"/>
    <col min="4873" max="4873" width="6.5703125" customWidth="1"/>
    <col min="4874" max="4874" width="9.85546875" bestFit="1" customWidth="1"/>
    <col min="4875" max="4875" width="11" bestFit="1" customWidth="1"/>
    <col min="4876" max="4876" width="8.85546875" customWidth="1"/>
    <col min="4877" max="4877" width="7.42578125" bestFit="1" customWidth="1"/>
    <col min="4878" max="4878" width="8.5703125" bestFit="1" customWidth="1"/>
    <col min="4879" max="4879" width="9" customWidth="1"/>
    <col min="4880" max="4880" width="11" bestFit="1" customWidth="1"/>
    <col min="4881" max="4881" width="6.42578125" customWidth="1"/>
    <col min="4882" max="4882" width="8.42578125" bestFit="1" customWidth="1"/>
    <col min="4883" max="4883" width="6" bestFit="1" customWidth="1"/>
    <col min="4884" max="4884" width="9.42578125" customWidth="1"/>
    <col min="5123" max="5123" width="17.140625" customWidth="1"/>
    <col min="5124" max="5124" width="9.5703125" customWidth="1"/>
    <col min="5125" max="5125" width="4.5703125" bestFit="1" customWidth="1"/>
    <col min="5126" max="5126" width="8.85546875" bestFit="1" customWidth="1"/>
    <col min="5127" max="5127" width="9" bestFit="1" customWidth="1"/>
    <col min="5128" max="5128" width="3.85546875" bestFit="1" customWidth="1"/>
    <col min="5129" max="5129" width="6.5703125" customWidth="1"/>
    <col min="5130" max="5130" width="9.85546875" bestFit="1" customWidth="1"/>
    <col min="5131" max="5131" width="11" bestFit="1" customWidth="1"/>
    <col min="5132" max="5132" width="8.85546875" customWidth="1"/>
    <col min="5133" max="5133" width="7.42578125" bestFit="1" customWidth="1"/>
    <col min="5134" max="5134" width="8.5703125" bestFit="1" customWidth="1"/>
    <col min="5135" max="5135" width="9" customWidth="1"/>
    <col min="5136" max="5136" width="11" bestFit="1" customWidth="1"/>
    <col min="5137" max="5137" width="6.42578125" customWidth="1"/>
    <col min="5138" max="5138" width="8.42578125" bestFit="1" customWidth="1"/>
    <col min="5139" max="5139" width="6" bestFit="1" customWidth="1"/>
    <col min="5140" max="5140" width="9.42578125" customWidth="1"/>
    <col min="5379" max="5379" width="17.140625" customWidth="1"/>
    <col min="5380" max="5380" width="9.5703125" customWidth="1"/>
    <col min="5381" max="5381" width="4.5703125" bestFit="1" customWidth="1"/>
    <col min="5382" max="5382" width="8.85546875" bestFit="1" customWidth="1"/>
    <col min="5383" max="5383" width="9" bestFit="1" customWidth="1"/>
    <col min="5384" max="5384" width="3.85546875" bestFit="1" customWidth="1"/>
    <col min="5385" max="5385" width="6.5703125" customWidth="1"/>
    <col min="5386" max="5386" width="9.85546875" bestFit="1" customWidth="1"/>
    <col min="5387" max="5387" width="11" bestFit="1" customWidth="1"/>
    <col min="5388" max="5388" width="8.85546875" customWidth="1"/>
    <col min="5389" max="5389" width="7.42578125" bestFit="1" customWidth="1"/>
    <col min="5390" max="5390" width="8.5703125" bestFit="1" customWidth="1"/>
    <col min="5391" max="5391" width="9" customWidth="1"/>
    <col min="5392" max="5392" width="11" bestFit="1" customWidth="1"/>
    <col min="5393" max="5393" width="6.42578125" customWidth="1"/>
    <col min="5394" max="5394" width="8.42578125" bestFit="1" customWidth="1"/>
    <col min="5395" max="5395" width="6" bestFit="1" customWidth="1"/>
    <col min="5396" max="5396" width="9.42578125" customWidth="1"/>
    <col min="5635" max="5635" width="17.140625" customWidth="1"/>
    <col min="5636" max="5636" width="9.5703125" customWidth="1"/>
    <col min="5637" max="5637" width="4.5703125" bestFit="1" customWidth="1"/>
    <col min="5638" max="5638" width="8.85546875" bestFit="1" customWidth="1"/>
    <col min="5639" max="5639" width="9" bestFit="1" customWidth="1"/>
    <col min="5640" max="5640" width="3.85546875" bestFit="1" customWidth="1"/>
    <col min="5641" max="5641" width="6.5703125" customWidth="1"/>
    <col min="5642" max="5642" width="9.85546875" bestFit="1" customWidth="1"/>
    <col min="5643" max="5643" width="11" bestFit="1" customWidth="1"/>
    <col min="5644" max="5644" width="8.85546875" customWidth="1"/>
    <col min="5645" max="5645" width="7.42578125" bestFit="1" customWidth="1"/>
    <col min="5646" max="5646" width="8.5703125" bestFit="1" customWidth="1"/>
    <col min="5647" max="5647" width="9" customWidth="1"/>
    <col min="5648" max="5648" width="11" bestFit="1" customWidth="1"/>
    <col min="5649" max="5649" width="6.42578125" customWidth="1"/>
    <col min="5650" max="5650" width="8.42578125" bestFit="1" customWidth="1"/>
    <col min="5651" max="5651" width="6" bestFit="1" customWidth="1"/>
    <col min="5652" max="5652" width="9.42578125" customWidth="1"/>
    <col min="5891" max="5891" width="17.140625" customWidth="1"/>
    <col min="5892" max="5892" width="9.5703125" customWidth="1"/>
    <col min="5893" max="5893" width="4.5703125" bestFit="1" customWidth="1"/>
    <col min="5894" max="5894" width="8.85546875" bestFit="1" customWidth="1"/>
    <col min="5895" max="5895" width="9" bestFit="1" customWidth="1"/>
    <col min="5896" max="5896" width="3.85546875" bestFit="1" customWidth="1"/>
    <col min="5897" max="5897" width="6.5703125" customWidth="1"/>
    <col min="5898" max="5898" width="9.85546875" bestFit="1" customWidth="1"/>
    <col min="5899" max="5899" width="11" bestFit="1" customWidth="1"/>
    <col min="5900" max="5900" width="8.85546875" customWidth="1"/>
    <col min="5901" max="5901" width="7.42578125" bestFit="1" customWidth="1"/>
    <col min="5902" max="5902" width="8.5703125" bestFit="1" customWidth="1"/>
    <col min="5903" max="5903" width="9" customWidth="1"/>
    <col min="5904" max="5904" width="11" bestFit="1" customWidth="1"/>
    <col min="5905" max="5905" width="6.42578125" customWidth="1"/>
    <col min="5906" max="5906" width="8.42578125" bestFit="1" customWidth="1"/>
    <col min="5907" max="5907" width="6" bestFit="1" customWidth="1"/>
    <col min="5908" max="5908" width="9.42578125" customWidth="1"/>
    <col min="6147" max="6147" width="17.140625" customWidth="1"/>
    <col min="6148" max="6148" width="9.5703125" customWidth="1"/>
    <col min="6149" max="6149" width="4.5703125" bestFit="1" customWidth="1"/>
    <col min="6150" max="6150" width="8.85546875" bestFit="1" customWidth="1"/>
    <col min="6151" max="6151" width="9" bestFit="1" customWidth="1"/>
    <col min="6152" max="6152" width="3.85546875" bestFit="1" customWidth="1"/>
    <col min="6153" max="6153" width="6.5703125" customWidth="1"/>
    <col min="6154" max="6154" width="9.85546875" bestFit="1" customWidth="1"/>
    <col min="6155" max="6155" width="11" bestFit="1" customWidth="1"/>
    <col min="6156" max="6156" width="8.85546875" customWidth="1"/>
    <col min="6157" max="6157" width="7.42578125" bestFit="1" customWidth="1"/>
    <col min="6158" max="6158" width="8.5703125" bestFit="1" customWidth="1"/>
    <col min="6159" max="6159" width="9" customWidth="1"/>
    <col min="6160" max="6160" width="11" bestFit="1" customWidth="1"/>
    <col min="6161" max="6161" width="6.42578125" customWidth="1"/>
    <col min="6162" max="6162" width="8.42578125" bestFit="1" customWidth="1"/>
    <col min="6163" max="6163" width="6" bestFit="1" customWidth="1"/>
    <col min="6164" max="6164" width="9.42578125" customWidth="1"/>
    <col min="6403" max="6403" width="17.140625" customWidth="1"/>
    <col min="6404" max="6404" width="9.5703125" customWidth="1"/>
    <col min="6405" max="6405" width="4.5703125" bestFit="1" customWidth="1"/>
    <col min="6406" max="6406" width="8.85546875" bestFit="1" customWidth="1"/>
    <col min="6407" max="6407" width="9" bestFit="1" customWidth="1"/>
    <col min="6408" max="6408" width="3.85546875" bestFit="1" customWidth="1"/>
    <col min="6409" max="6409" width="6.5703125" customWidth="1"/>
    <col min="6410" max="6410" width="9.85546875" bestFit="1" customWidth="1"/>
    <col min="6411" max="6411" width="11" bestFit="1" customWidth="1"/>
    <col min="6412" max="6412" width="8.85546875" customWidth="1"/>
    <col min="6413" max="6413" width="7.42578125" bestFit="1" customWidth="1"/>
    <col min="6414" max="6414" width="8.5703125" bestFit="1" customWidth="1"/>
    <col min="6415" max="6415" width="9" customWidth="1"/>
    <col min="6416" max="6416" width="11" bestFit="1" customWidth="1"/>
    <col min="6417" max="6417" width="6.42578125" customWidth="1"/>
    <col min="6418" max="6418" width="8.42578125" bestFit="1" customWidth="1"/>
    <col min="6419" max="6419" width="6" bestFit="1" customWidth="1"/>
    <col min="6420" max="6420" width="9.42578125" customWidth="1"/>
    <col min="6659" max="6659" width="17.140625" customWidth="1"/>
    <col min="6660" max="6660" width="9.5703125" customWidth="1"/>
    <col min="6661" max="6661" width="4.5703125" bestFit="1" customWidth="1"/>
    <col min="6662" max="6662" width="8.85546875" bestFit="1" customWidth="1"/>
    <col min="6663" max="6663" width="9" bestFit="1" customWidth="1"/>
    <col min="6664" max="6664" width="3.85546875" bestFit="1" customWidth="1"/>
    <col min="6665" max="6665" width="6.5703125" customWidth="1"/>
    <col min="6666" max="6666" width="9.85546875" bestFit="1" customWidth="1"/>
    <col min="6667" max="6667" width="11" bestFit="1" customWidth="1"/>
    <col min="6668" max="6668" width="8.85546875" customWidth="1"/>
    <col min="6669" max="6669" width="7.42578125" bestFit="1" customWidth="1"/>
    <col min="6670" max="6670" width="8.5703125" bestFit="1" customWidth="1"/>
    <col min="6671" max="6671" width="9" customWidth="1"/>
    <col min="6672" max="6672" width="11" bestFit="1" customWidth="1"/>
    <col min="6673" max="6673" width="6.42578125" customWidth="1"/>
    <col min="6674" max="6674" width="8.42578125" bestFit="1" customWidth="1"/>
    <col min="6675" max="6675" width="6" bestFit="1" customWidth="1"/>
    <col min="6676" max="6676" width="9.42578125" customWidth="1"/>
    <col min="6915" max="6915" width="17.140625" customWidth="1"/>
    <col min="6916" max="6916" width="9.5703125" customWidth="1"/>
    <col min="6917" max="6917" width="4.5703125" bestFit="1" customWidth="1"/>
    <col min="6918" max="6918" width="8.85546875" bestFit="1" customWidth="1"/>
    <col min="6919" max="6919" width="9" bestFit="1" customWidth="1"/>
    <col min="6920" max="6920" width="3.85546875" bestFit="1" customWidth="1"/>
    <col min="6921" max="6921" width="6.5703125" customWidth="1"/>
    <col min="6922" max="6922" width="9.85546875" bestFit="1" customWidth="1"/>
    <col min="6923" max="6923" width="11" bestFit="1" customWidth="1"/>
    <col min="6924" max="6924" width="8.85546875" customWidth="1"/>
    <col min="6925" max="6925" width="7.42578125" bestFit="1" customWidth="1"/>
    <col min="6926" max="6926" width="8.5703125" bestFit="1" customWidth="1"/>
    <col min="6927" max="6927" width="9" customWidth="1"/>
    <col min="6928" max="6928" width="11" bestFit="1" customWidth="1"/>
    <col min="6929" max="6929" width="6.42578125" customWidth="1"/>
    <col min="6930" max="6930" width="8.42578125" bestFit="1" customWidth="1"/>
    <col min="6931" max="6931" width="6" bestFit="1" customWidth="1"/>
    <col min="6932" max="6932" width="9.42578125" customWidth="1"/>
    <col min="7171" max="7171" width="17.140625" customWidth="1"/>
    <col min="7172" max="7172" width="9.5703125" customWidth="1"/>
    <col min="7173" max="7173" width="4.5703125" bestFit="1" customWidth="1"/>
    <col min="7174" max="7174" width="8.85546875" bestFit="1" customWidth="1"/>
    <col min="7175" max="7175" width="9" bestFit="1" customWidth="1"/>
    <col min="7176" max="7176" width="3.85546875" bestFit="1" customWidth="1"/>
    <col min="7177" max="7177" width="6.5703125" customWidth="1"/>
    <col min="7178" max="7178" width="9.85546875" bestFit="1" customWidth="1"/>
    <col min="7179" max="7179" width="11" bestFit="1" customWidth="1"/>
    <col min="7180" max="7180" width="8.85546875" customWidth="1"/>
    <col min="7181" max="7181" width="7.42578125" bestFit="1" customWidth="1"/>
    <col min="7182" max="7182" width="8.5703125" bestFit="1" customWidth="1"/>
    <col min="7183" max="7183" width="9" customWidth="1"/>
    <col min="7184" max="7184" width="11" bestFit="1" customWidth="1"/>
    <col min="7185" max="7185" width="6.42578125" customWidth="1"/>
    <col min="7186" max="7186" width="8.42578125" bestFit="1" customWidth="1"/>
    <col min="7187" max="7187" width="6" bestFit="1" customWidth="1"/>
    <col min="7188" max="7188" width="9.42578125" customWidth="1"/>
    <col min="7427" max="7427" width="17.140625" customWidth="1"/>
    <col min="7428" max="7428" width="9.5703125" customWidth="1"/>
    <col min="7429" max="7429" width="4.5703125" bestFit="1" customWidth="1"/>
    <col min="7430" max="7430" width="8.85546875" bestFit="1" customWidth="1"/>
    <col min="7431" max="7431" width="9" bestFit="1" customWidth="1"/>
    <col min="7432" max="7432" width="3.85546875" bestFit="1" customWidth="1"/>
    <col min="7433" max="7433" width="6.5703125" customWidth="1"/>
    <col min="7434" max="7434" width="9.85546875" bestFit="1" customWidth="1"/>
    <col min="7435" max="7435" width="11" bestFit="1" customWidth="1"/>
    <col min="7436" max="7436" width="8.85546875" customWidth="1"/>
    <col min="7437" max="7437" width="7.42578125" bestFit="1" customWidth="1"/>
    <col min="7438" max="7438" width="8.5703125" bestFit="1" customWidth="1"/>
    <col min="7439" max="7439" width="9" customWidth="1"/>
    <col min="7440" max="7440" width="11" bestFit="1" customWidth="1"/>
    <col min="7441" max="7441" width="6.42578125" customWidth="1"/>
    <col min="7442" max="7442" width="8.42578125" bestFit="1" customWidth="1"/>
    <col min="7443" max="7443" width="6" bestFit="1" customWidth="1"/>
    <col min="7444" max="7444" width="9.42578125" customWidth="1"/>
    <col min="7683" max="7683" width="17.140625" customWidth="1"/>
    <col min="7684" max="7684" width="9.5703125" customWidth="1"/>
    <col min="7685" max="7685" width="4.5703125" bestFit="1" customWidth="1"/>
    <col min="7686" max="7686" width="8.85546875" bestFit="1" customWidth="1"/>
    <col min="7687" max="7687" width="9" bestFit="1" customWidth="1"/>
    <col min="7688" max="7688" width="3.85546875" bestFit="1" customWidth="1"/>
    <col min="7689" max="7689" width="6.5703125" customWidth="1"/>
    <col min="7690" max="7690" width="9.85546875" bestFit="1" customWidth="1"/>
    <col min="7691" max="7691" width="11" bestFit="1" customWidth="1"/>
    <col min="7692" max="7692" width="8.85546875" customWidth="1"/>
    <col min="7693" max="7693" width="7.42578125" bestFit="1" customWidth="1"/>
    <col min="7694" max="7694" width="8.5703125" bestFit="1" customWidth="1"/>
    <col min="7695" max="7695" width="9" customWidth="1"/>
    <col min="7696" max="7696" width="11" bestFit="1" customWidth="1"/>
    <col min="7697" max="7697" width="6.42578125" customWidth="1"/>
    <col min="7698" max="7698" width="8.42578125" bestFit="1" customWidth="1"/>
    <col min="7699" max="7699" width="6" bestFit="1" customWidth="1"/>
    <col min="7700" max="7700" width="9.42578125" customWidth="1"/>
    <col min="7939" max="7939" width="17.140625" customWidth="1"/>
    <col min="7940" max="7940" width="9.5703125" customWidth="1"/>
    <col min="7941" max="7941" width="4.5703125" bestFit="1" customWidth="1"/>
    <col min="7942" max="7942" width="8.85546875" bestFit="1" customWidth="1"/>
    <col min="7943" max="7943" width="9" bestFit="1" customWidth="1"/>
    <col min="7944" max="7944" width="3.85546875" bestFit="1" customWidth="1"/>
    <col min="7945" max="7945" width="6.5703125" customWidth="1"/>
    <col min="7946" max="7946" width="9.85546875" bestFit="1" customWidth="1"/>
    <col min="7947" max="7947" width="11" bestFit="1" customWidth="1"/>
    <col min="7948" max="7948" width="8.85546875" customWidth="1"/>
    <col min="7949" max="7949" width="7.42578125" bestFit="1" customWidth="1"/>
    <col min="7950" max="7950" width="8.5703125" bestFit="1" customWidth="1"/>
    <col min="7951" max="7951" width="9" customWidth="1"/>
    <col min="7952" max="7952" width="11" bestFit="1" customWidth="1"/>
    <col min="7953" max="7953" width="6.42578125" customWidth="1"/>
    <col min="7954" max="7954" width="8.42578125" bestFit="1" customWidth="1"/>
    <col min="7955" max="7955" width="6" bestFit="1" customWidth="1"/>
    <col min="7956" max="7956" width="9.42578125" customWidth="1"/>
    <col min="8195" max="8195" width="17.140625" customWidth="1"/>
    <col min="8196" max="8196" width="9.5703125" customWidth="1"/>
    <col min="8197" max="8197" width="4.5703125" bestFit="1" customWidth="1"/>
    <col min="8198" max="8198" width="8.85546875" bestFit="1" customWidth="1"/>
    <col min="8199" max="8199" width="9" bestFit="1" customWidth="1"/>
    <col min="8200" max="8200" width="3.85546875" bestFit="1" customWidth="1"/>
    <col min="8201" max="8201" width="6.5703125" customWidth="1"/>
    <col min="8202" max="8202" width="9.85546875" bestFit="1" customWidth="1"/>
    <col min="8203" max="8203" width="11" bestFit="1" customWidth="1"/>
    <col min="8204" max="8204" width="8.85546875" customWidth="1"/>
    <col min="8205" max="8205" width="7.42578125" bestFit="1" customWidth="1"/>
    <col min="8206" max="8206" width="8.5703125" bestFit="1" customWidth="1"/>
    <col min="8207" max="8207" width="9" customWidth="1"/>
    <col min="8208" max="8208" width="11" bestFit="1" customWidth="1"/>
    <col min="8209" max="8209" width="6.42578125" customWidth="1"/>
    <col min="8210" max="8210" width="8.42578125" bestFit="1" customWidth="1"/>
    <col min="8211" max="8211" width="6" bestFit="1" customWidth="1"/>
    <col min="8212" max="8212" width="9.42578125" customWidth="1"/>
    <col min="8451" max="8451" width="17.140625" customWidth="1"/>
    <col min="8452" max="8452" width="9.5703125" customWidth="1"/>
    <col min="8453" max="8453" width="4.5703125" bestFit="1" customWidth="1"/>
    <col min="8454" max="8454" width="8.85546875" bestFit="1" customWidth="1"/>
    <col min="8455" max="8455" width="9" bestFit="1" customWidth="1"/>
    <col min="8456" max="8456" width="3.85546875" bestFit="1" customWidth="1"/>
    <col min="8457" max="8457" width="6.5703125" customWidth="1"/>
    <col min="8458" max="8458" width="9.85546875" bestFit="1" customWidth="1"/>
    <col min="8459" max="8459" width="11" bestFit="1" customWidth="1"/>
    <col min="8460" max="8460" width="8.85546875" customWidth="1"/>
    <col min="8461" max="8461" width="7.42578125" bestFit="1" customWidth="1"/>
    <col min="8462" max="8462" width="8.5703125" bestFit="1" customWidth="1"/>
    <col min="8463" max="8463" width="9" customWidth="1"/>
    <col min="8464" max="8464" width="11" bestFit="1" customWidth="1"/>
    <col min="8465" max="8465" width="6.42578125" customWidth="1"/>
    <col min="8466" max="8466" width="8.42578125" bestFit="1" customWidth="1"/>
    <col min="8467" max="8467" width="6" bestFit="1" customWidth="1"/>
    <col min="8468" max="8468" width="9.42578125" customWidth="1"/>
    <col min="8707" max="8707" width="17.140625" customWidth="1"/>
    <col min="8708" max="8708" width="9.5703125" customWidth="1"/>
    <col min="8709" max="8709" width="4.5703125" bestFit="1" customWidth="1"/>
    <col min="8710" max="8710" width="8.85546875" bestFit="1" customWidth="1"/>
    <col min="8711" max="8711" width="9" bestFit="1" customWidth="1"/>
    <col min="8712" max="8712" width="3.85546875" bestFit="1" customWidth="1"/>
    <col min="8713" max="8713" width="6.5703125" customWidth="1"/>
    <col min="8714" max="8714" width="9.85546875" bestFit="1" customWidth="1"/>
    <col min="8715" max="8715" width="11" bestFit="1" customWidth="1"/>
    <col min="8716" max="8716" width="8.85546875" customWidth="1"/>
    <col min="8717" max="8717" width="7.42578125" bestFit="1" customWidth="1"/>
    <col min="8718" max="8718" width="8.5703125" bestFit="1" customWidth="1"/>
    <col min="8719" max="8719" width="9" customWidth="1"/>
    <col min="8720" max="8720" width="11" bestFit="1" customWidth="1"/>
    <col min="8721" max="8721" width="6.42578125" customWidth="1"/>
    <col min="8722" max="8722" width="8.42578125" bestFit="1" customWidth="1"/>
    <col min="8723" max="8723" width="6" bestFit="1" customWidth="1"/>
    <col min="8724" max="8724" width="9.42578125" customWidth="1"/>
    <col min="8963" max="8963" width="17.140625" customWidth="1"/>
    <col min="8964" max="8964" width="9.5703125" customWidth="1"/>
    <col min="8965" max="8965" width="4.5703125" bestFit="1" customWidth="1"/>
    <col min="8966" max="8966" width="8.85546875" bestFit="1" customWidth="1"/>
    <col min="8967" max="8967" width="9" bestFit="1" customWidth="1"/>
    <col min="8968" max="8968" width="3.85546875" bestFit="1" customWidth="1"/>
    <col min="8969" max="8969" width="6.5703125" customWidth="1"/>
    <col min="8970" max="8970" width="9.85546875" bestFit="1" customWidth="1"/>
    <col min="8971" max="8971" width="11" bestFit="1" customWidth="1"/>
    <col min="8972" max="8972" width="8.85546875" customWidth="1"/>
    <col min="8973" max="8973" width="7.42578125" bestFit="1" customWidth="1"/>
    <col min="8974" max="8974" width="8.5703125" bestFit="1" customWidth="1"/>
    <col min="8975" max="8975" width="9" customWidth="1"/>
    <col min="8976" max="8976" width="11" bestFit="1" customWidth="1"/>
    <col min="8977" max="8977" width="6.42578125" customWidth="1"/>
    <col min="8978" max="8978" width="8.42578125" bestFit="1" customWidth="1"/>
    <col min="8979" max="8979" width="6" bestFit="1" customWidth="1"/>
    <col min="8980" max="8980" width="9.42578125" customWidth="1"/>
    <col min="9219" max="9219" width="17.140625" customWidth="1"/>
    <col min="9220" max="9220" width="9.5703125" customWidth="1"/>
    <col min="9221" max="9221" width="4.5703125" bestFit="1" customWidth="1"/>
    <col min="9222" max="9222" width="8.85546875" bestFit="1" customWidth="1"/>
    <col min="9223" max="9223" width="9" bestFit="1" customWidth="1"/>
    <col min="9224" max="9224" width="3.85546875" bestFit="1" customWidth="1"/>
    <col min="9225" max="9225" width="6.5703125" customWidth="1"/>
    <col min="9226" max="9226" width="9.85546875" bestFit="1" customWidth="1"/>
    <col min="9227" max="9227" width="11" bestFit="1" customWidth="1"/>
    <col min="9228" max="9228" width="8.85546875" customWidth="1"/>
    <col min="9229" max="9229" width="7.42578125" bestFit="1" customWidth="1"/>
    <col min="9230" max="9230" width="8.5703125" bestFit="1" customWidth="1"/>
    <col min="9231" max="9231" width="9" customWidth="1"/>
    <col min="9232" max="9232" width="11" bestFit="1" customWidth="1"/>
    <col min="9233" max="9233" width="6.42578125" customWidth="1"/>
    <col min="9234" max="9234" width="8.42578125" bestFit="1" customWidth="1"/>
    <col min="9235" max="9235" width="6" bestFit="1" customWidth="1"/>
    <col min="9236" max="9236" width="9.42578125" customWidth="1"/>
    <col min="9475" max="9475" width="17.140625" customWidth="1"/>
    <col min="9476" max="9476" width="9.5703125" customWidth="1"/>
    <col min="9477" max="9477" width="4.5703125" bestFit="1" customWidth="1"/>
    <col min="9478" max="9478" width="8.85546875" bestFit="1" customWidth="1"/>
    <col min="9479" max="9479" width="9" bestFit="1" customWidth="1"/>
    <col min="9480" max="9480" width="3.85546875" bestFit="1" customWidth="1"/>
    <col min="9481" max="9481" width="6.5703125" customWidth="1"/>
    <col min="9482" max="9482" width="9.85546875" bestFit="1" customWidth="1"/>
    <col min="9483" max="9483" width="11" bestFit="1" customWidth="1"/>
    <col min="9484" max="9484" width="8.85546875" customWidth="1"/>
    <col min="9485" max="9485" width="7.42578125" bestFit="1" customWidth="1"/>
    <col min="9486" max="9486" width="8.5703125" bestFit="1" customWidth="1"/>
    <col min="9487" max="9487" width="9" customWidth="1"/>
    <col min="9488" max="9488" width="11" bestFit="1" customWidth="1"/>
    <col min="9489" max="9489" width="6.42578125" customWidth="1"/>
    <col min="9490" max="9490" width="8.42578125" bestFit="1" customWidth="1"/>
    <col min="9491" max="9491" width="6" bestFit="1" customWidth="1"/>
    <col min="9492" max="9492" width="9.42578125" customWidth="1"/>
    <col min="9731" max="9731" width="17.140625" customWidth="1"/>
    <col min="9732" max="9732" width="9.5703125" customWidth="1"/>
    <col min="9733" max="9733" width="4.5703125" bestFit="1" customWidth="1"/>
    <col min="9734" max="9734" width="8.85546875" bestFit="1" customWidth="1"/>
    <col min="9735" max="9735" width="9" bestFit="1" customWidth="1"/>
    <col min="9736" max="9736" width="3.85546875" bestFit="1" customWidth="1"/>
    <col min="9737" max="9737" width="6.5703125" customWidth="1"/>
    <col min="9738" max="9738" width="9.85546875" bestFit="1" customWidth="1"/>
    <col min="9739" max="9739" width="11" bestFit="1" customWidth="1"/>
    <col min="9740" max="9740" width="8.85546875" customWidth="1"/>
    <col min="9741" max="9741" width="7.42578125" bestFit="1" customWidth="1"/>
    <col min="9742" max="9742" width="8.5703125" bestFit="1" customWidth="1"/>
    <col min="9743" max="9743" width="9" customWidth="1"/>
    <col min="9744" max="9744" width="11" bestFit="1" customWidth="1"/>
    <col min="9745" max="9745" width="6.42578125" customWidth="1"/>
    <col min="9746" max="9746" width="8.42578125" bestFit="1" customWidth="1"/>
    <col min="9747" max="9747" width="6" bestFit="1" customWidth="1"/>
    <col min="9748" max="9748" width="9.42578125" customWidth="1"/>
    <col min="9987" max="9987" width="17.140625" customWidth="1"/>
    <col min="9988" max="9988" width="9.5703125" customWidth="1"/>
    <col min="9989" max="9989" width="4.5703125" bestFit="1" customWidth="1"/>
    <col min="9990" max="9990" width="8.85546875" bestFit="1" customWidth="1"/>
    <col min="9991" max="9991" width="9" bestFit="1" customWidth="1"/>
    <col min="9992" max="9992" width="3.85546875" bestFit="1" customWidth="1"/>
    <col min="9993" max="9993" width="6.5703125" customWidth="1"/>
    <col min="9994" max="9994" width="9.85546875" bestFit="1" customWidth="1"/>
    <col min="9995" max="9995" width="11" bestFit="1" customWidth="1"/>
    <col min="9996" max="9996" width="8.85546875" customWidth="1"/>
    <col min="9997" max="9997" width="7.42578125" bestFit="1" customWidth="1"/>
    <col min="9998" max="9998" width="8.5703125" bestFit="1" customWidth="1"/>
    <col min="9999" max="9999" width="9" customWidth="1"/>
    <col min="10000" max="10000" width="11" bestFit="1" customWidth="1"/>
    <col min="10001" max="10001" width="6.42578125" customWidth="1"/>
    <col min="10002" max="10002" width="8.42578125" bestFit="1" customWidth="1"/>
    <col min="10003" max="10003" width="6" bestFit="1" customWidth="1"/>
    <col min="10004" max="10004" width="9.42578125" customWidth="1"/>
    <col min="10243" max="10243" width="17.140625" customWidth="1"/>
    <col min="10244" max="10244" width="9.5703125" customWidth="1"/>
    <col min="10245" max="10245" width="4.5703125" bestFit="1" customWidth="1"/>
    <col min="10246" max="10246" width="8.85546875" bestFit="1" customWidth="1"/>
    <col min="10247" max="10247" width="9" bestFit="1" customWidth="1"/>
    <col min="10248" max="10248" width="3.85546875" bestFit="1" customWidth="1"/>
    <col min="10249" max="10249" width="6.5703125" customWidth="1"/>
    <col min="10250" max="10250" width="9.85546875" bestFit="1" customWidth="1"/>
    <col min="10251" max="10251" width="11" bestFit="1" customWidth="1"/>
    <col min="10252" max="10252" width="8.85546875" customWidth="1"/>
    <col min="10253" max="10253" width="7.42578125" bestFit="1" customWidth="1"/>
    <col min="10254" max="10254" width="8.5703125" bestFit="1" customWidth="1"/>
    <col min="10255" max="10255" width="9" customWidth="1"/>
    <col min="10256" max="10256" width="11" bestFit="1" customWidth="1"/>
    <col min="10257" max="10257" width="6.42578125" customWidth="1"/>
    <col min="10258" max="10258" width="8.42578125" bestFit="1" customWidth="1"/>
    <col min="10259" max="10259" width="6" bestFit="1" customWidth="1"/>
    <col min="10260" max="10260" width="9.42578125" customWidth="1"/>
    <col min="10499" max="10499" width="17.140625" customWidth="1"/>
    <col min="10500" max="10500" width="9.5703125" customWidth="1"/>
    <col min="10501" max="10501" width="4.5703125" bestFit="1" customWidth="1"/>
    <col min="10502" max="10502" width="8.85546875" bestFit="1" customWidth="1"/>
    <col min="10503" max="10503" width="9" bestFit="1" customWidth="1"/>
    <col min="10504" max="10504" width="3.85546875" bestFit="1" customWidth="1"/>
    <col min="10505" max="10505" width="6.5703125" customWidth="1"/>
    <col min="10506" max="10506" width="9.85546875" bestFit="1" customWidth="1"/>
    <col min="10507" max="10507" width="11" bestFit="1" customWidth="1"/>
    <col min="10508" max="10508" width="8.85546875" customWidth="1"/>
    <col min="10509" max="10509" width="7.42578125" bestFit="1" customWidth="1"/>
    <col min="10510" max="10510" width="8.5703125" bestFit="1" customWidth="1"/>
    <col min="10511" max="10511" width="9" customWidth="1"/>
    <col min="10512" max="10512" width="11" bestFit="1" customWidth="1"/>
    <col min="10513" max="10513" width="6.42578125" customWidth="1"/>
    <col min="10514" max="10514" width="8.42578125" bestFit="1" customWidth="1"/>
    <col min="10515" max="10515" width="6" bestFit="1" customWidth="1"/>
    <col min="10516" max="10516" width="9.42578125" customWidth="1"/>
    <col min="10755" max="10755" width="17.140625" customWidth="1"/>
    <col min="10756" max="10756" width="9.5703125" customWidth="1"/>
    <col min="10757" max="10757" width="4.5703125" bestFit="1" customWidth="1"/>
    <col min="10758" max="10758" width="8.85546875" bestFit="1" customWidth="1"/>
    <col min="10759" max="10759" width="9" bestFit="1" customWidth="1"/>
    <col min="10760" max="10760" width="3.85546875" bestFit="1" customWidth="1"/>
    <col min="10761" max="10761" width="6.5703125" customWidth="1"/>
    <col min="10762" max="10762" width="9.85546875" bestFit="1" customWidth="1"/>
    <col min="10763" max="10763" width="11" bestFit="1" customWidth="1"/>
    <col min="10764" max="10764" width="8.85546875" customWidth="1"/>
    <col min="10765" max="10765" width="7.42578125" bestFit="1" customWidth="1"/>
    <col min="10766" max="10766" width="8.5703125" bestFit="1" customWidth="1"/>
    <col min="10767" max="10767" width="9" customWidth="1"/>
    <col min="10768" max="10768" width="11" bestFit="1" customWidth="1"/>
    <col min="10769" max="10769" width="6.42578125" customWidth="1"/>
    <col min="10770" max="10770" width="8.42578125" bestFit="1" customWidth="1"/>
    <col min="10771" max="10771" width="6" bestFit="1" customWidth="1"/>
    <col min="10772" max="10772" width="9.42578125" customWidth="1"/>
    <col min="11011" max="11011" width="17.140625" customWidth="1"/>
    <col min="11012" max="11012" width="9.5703125" customWidth="1"/>
    <col min="11013" max="11013" width="4.5703125" bestFit="1" customWidth="1"/>
    <col min="11014" max="11014" width="8.85546875" bestFit="1" customWidth="1"/>
    <col min="11015" max="11015" width="9" bestFit="1" customWidth="1"/>
    <col min="11016" max="11016" width="3.85546875" bestFit="1" customWidth="1"/>
    <col min="11017" max="11017" width="6.5703125" customWidth="1"/>
    <col min="11018" max="11018" width="9.85546875" bestFit="1" customWidth="1"/>
    <col min="11019" max="11019" width="11" bestFit="1" customWidth="1"/>
    <col min="11020" max="11020" width="8.85546875" customWidth="1"/>
    <col min="11021" max="11021" width="7.42578125" bestFit="1" customWidth="1"/>
    <col min="11022" max="11022" width="8.5703125" bestFit="1" customWidth="1"/>
    <col min="11023" max="11023" width="9" customWidth="1"/>
    <col min="11024" max="11024" width="11" bestFit="1" customWidth="1"/>
    <col min="11025" max="11025" width="6.42578125" customWidth="1"/>
    <col min="11026" max="11026" width="8.42578125" bestFit="1" customWidth="1"/>
    <col min="11027" max="11027" width="6" bestFit="1" customWidth="1"/>
    <col min="11028" max="11028" width="9.42578125" customWidth="1"/>
    <col min="11267" max="11267" width="17.140625" customWidth="1"/>
    <col min="11268" max="11268" width="9.5703125" customWidth="1"/>
    <col min="11269" max="11269" width="4.5703125" bestFit="1" customWidth="1"/>
    <col min="11270" max="11270" width="8.85546875" bestFit="1" customWidth="1"/>
    <col min="11271" max="11271" width="9" bestFit="1" customWidth="1"/>
    <col min="11272" max="11272" width="3.85546875" bestFit="1" customWidth="1"/>
    <col min="11273" max="11273" width="6.5703125" customWidth="1"/>
    <col min="11274" max="11274" width="9.85546875" bestFit="1" customWidth="1"/>
    <col min="11275" max="11275" width="11" bestFit="1" customWidth="1"/>
    <col min="11276" max="11276" width="8.85546875" customWidth="1"/>
    <col min="11277" max="11277" width="7.42578125" bestFit="1" customWidth="1"/>
    <col min="11278" max="11278" width="8.5703125" bestFit="1" customWidth="1"/>
    <col min="11279" max="11279" width="9" customWidth="1"/>
    <col min="11280" max="11280" width="11" bestFit="1" customWidth="1"/>
    <col min="11281" max="11281" width="6.42578125" customWidth="1"/>
    <col min="11282" max="11282" width="8.42578125" bestFit="1" customWidth="1"/>
    <col min="11283" max="11283" width="6" bestFit="1" customWidth="1"/>
    <col min="11284" max="11284" width="9.42578125" customWidth="1"/>
    <col min="11523" max="11523" width="17.140625" customWidth="1"/>
    <col min="11524" max="11524" width="9.5703125" customWidth="1"/>
    <col min="11525" max="11525" width="4.5703125" bestFit="1" customWidth="1"/>
    <col min="11526" max="11526" width="8.85546875" bestFit="1" customWidth="1"/>
    <col min="11527" max="11527" width="9" bestFit="1" customWidth="1"/>
    <col min="11528" max="11528" width="3.85546875" bestFit="1" customWidth="1"/>
    <col min="11529" max="11529" width="6.5703125" customWidth="1"/>
    <col min="11530" max="11530" width="9.85546875" bestFit="1" customWidth="1"/>
    <col min="11531" max="11531" width="11" bestFit="1" customWidth="1"/>
    <col min="11532" max="11532" width="8.85546875" customWidth="1"/>
    <col min="11533" max="11533" width="7.42578125" bestFit="1" customWidth="1"/>
    <col min="11534" max="11534" width="8.5703125" bestFit="1" customWidth="1"/>
    <col min="11535" max="11535" width="9" customWidth="1"/>
    <col min="11536" max="11536" width="11" bestFit="1" customWidth="1"/>
    <col min="11537" max="11537" width="6.42578125" customWidth="1"/>
    <col min="11538" max="11538" width="8.42578125" bestFit="1" customWidth="1"/>
    <col min="11539" max="11539" width="6" bestFit="1" customWidth="1"/>
    <col min="11540" max="11540" width="9.42578125" customWidth="1"/>
    <col min="11779" max="11779" width="17.140625" customWidth="1"/>
    <col min="11780" max="11780" width="9.5703125" customWidth="1"/>
    <col min="11781" max="11781" width="4.5703125" bestFit="1" customWidth="1"/>
    <col min="11782" max="11782" width="8.85546875" bestFit="1" customWidth="1"/>
    <col min="11783" max="11783" width="9" bestFit="1" customWidth="1"/>
    <col min="11784" max="11784" width="3.85546875" bestFit="1" customWidth="1"/>
    <col min="11785" max="11785" width="6.5703125" customWidth="1"/>
    <col min="11786" max="11786" width="9.85546875" bestFit="1" customWidth="1"/>
    <col min="11787" max="11787" width="11" bestFit="1" customWidth="1"/>
    <col min="11788" max="11788" width="8.85546875" customWidth="1"/>
    <col min="11789" max="11789" width="7.42578125" bestFit="1" customWidth="1"/>
    <col min="11790" max="11790" width="8.5703125" bestFit="1" customWidth="1"/>
    <col min="11791" max="11791" width="9" customWidth="1"/>
    <col min="11792" max="11792" width="11" bestFit="1" customWidth="1"/>
    <col min="11793" max="11793" width="6.42578125" customWidth="1"/>
    <col min="11794" max="11794" width="8.42578125" bestFit="1" customWidth="1"/>
    <col min="11795" max="11795" width="6" bestFit="1" customWidth="1"/>
    <col min="11796" max="11796" width="9.42578125" customWidth="1"/>
    <col min="12035" max="12035" width="17.140625" customWidth="1"/>
    <col min="12036" max="12036" width="9.5703125" customWidth="1"/>
    <col min="12037" max="12037" width="4.5703125" bestFit="1" customWidth="1"/>
    <col min="12038" max="12038" width="8.85546875" bestFit="1" customWidth="1"/>
    <col min="12039" max="12039" width="9" bestFit="1" customWidth="1"/>
    <col min="12040" max="12040" width="3.85546875" bestFit="1" customWidth="1"/>
    <col min="12041" max="12041" width="6.5703125" customWidth="1"/>
    <col min="12042" max="12042" width="9.85546875" bestFit="1" customWidth="1"/>
    <col min="12043" max="12043" width="11" bestFit="1" customWidth="1"/>
    <col min="12044" max="12044" width="8.85546875" customWidth="1"/>
    <col min="12045" max="12045" width="7.42578125" bestFit="1" customWidth="1"/>
    <col min="12046" max="12046" width="8.5703125" bestFit="1" customWidth="1"/>
    <col min="12047" max="12047" width="9" customWidth="1"/>
    <col min="12048" max="12048" width="11" bestFit="1" customWidth="1"/>
    <col min="12049" max="12049" width="6.42578125" customWidth="1"/>
    <col min="12050" max="12050" width="8.42578125" bestFit="1" customWidth="1"/>
    <col min="12051" max="12051" width="6" bestFit="1" customWidth="1"/>
    <col min="12052" max="12052" width="9.42578125" customWidth="1"/>
    <col min="12291" max="12291" width="17.140625" customWidth="1"/>
    <col min="12292" max="12292" width="9.5703125" customWidth="1"/>
    <col min="12293" max="12293" width="4.5703125" bestFit="1" customWidth="1"/>
    <col min="12294" max="12294" width="8.85546875" bestFit="1" customWidth="1"/>
    <col min="12295" max="12295" width="9" bestFit="1" customWidth="1"/>
    <col min="12296" max="12296" width="3.85546875" bestFit="1" customWidth="1"/>
    <col min="12297" max="12297" width="6.5703125" customWidth="1"/>
    <col min="12298" max="12298" width="9.85546875" bestFit="1" customWidth="1"/>
    <col min="12299" max="12299" width="11" bestFit="1" customWidth="1"/>
    <col min="12300" max="12300" width="8.85546875" customWidth="1"/>
    <col min="12301" max="12301" width="7.42578125" bestFit="1" customWidth="1"/>
    <col min="12302" max="12302" width="8.5703125" bestFit="1" customWidth="1"/>
    <col min="12303" max="12303" width="9" customWidth="1"/>
    <col min="12304" max="12304" width="11" bestFit="1" customWidth="1"/>
    <col min="12305" max="12305" width="6.42578125" customWidth="1"/>
    <col min="12306" max="12306" width="8.42578125" bestFit="1" customWidth="1"/>
    <col min="12307" max="12307" width="6" bestFit="1" customWidth="1"/>
    <col min="12308" max="12308" width="9.42578125" customWidth="1"/>
    <col min="12547" max="12547" width="17.140625" customWidth="1"/>
    <col min="12548" max="12548" width="9.5703125" customWidth="1"/>
    <col min="12549" max="12549" width="4.5703125" bestFit="1" customWidth="1"/>
    <col min="12550" max="12550" width="8.85546875" bestFit="1" customWidth="1"/>
    <col min="12551" max="12551" width="9" bestFit="1" customWidth="1"/>
    <col min="12552" max="12552" width="3.85546875" bestFit="1" customWidth="1"/>
    <col min="12553" max="12553" width="6.5703125" customWidth="1"/>
    <col min="12554" max="12554" width="9.85546875" bestFit="1" customWidth="1"/>
    <col min="12555" max="12555" width="11" bestFit="1" customWidth="1"/>
    <col min="12556" max="12556" width="8.85546875" customWidth="1"/>
    <col min="12557" max="12557" width="7.42578125" bestFit="1" customWidth="1"/>
    <col min="12558" max="12558" width="8.5703125" bestFit="1" customWidth="1"/>
    <col min="12559" max="12559" width="9" customWidth="1"/>
    <col min="12560" max="12560" width="11" bestFit="1" customWidth="1"/>
    <col min="12561" max="12561" width="6.42578125" customWidth="1"/>
    <col min="12562" max="12562" width="8.42578125" bestFit="1" customWidth="1"/>
    <col min="12563" max="12563" width="6" bestFit="1" customWidth="1"/>
    <col min="12564" max="12564" width="9.42578125" customWidth="1"/>
    <col min="12803" max="12803" width="17.140625" customWidth="1"/>
    <col min="12804" max="12804" width="9.5703125" customWidth="1"/>
    <col min="12805" max="12805" width="4.5703125" bestFit="1" customWidth="1"/>
    <col min="12806" max="12806" width="8.85546875" bestFit="1" customWidth="1"/>
    <col min="12807" max="12807" width="9" bestFit="1" customWidth="1"/>
    <col min="12808" max="12808" width="3.85546875" bestFit="1" customWidth="1"/>
    <col min="12809" max="12809" width="6.5703125" customWidth="1"/>
    <col min="12810" max="12810" width="9.85546875" bestFit="1" customWidth="1"/>
    <col min="12811" max="12811" width="11" bestFit="1" customWidth="1"/>
    <col min="12812" max="12812" width="8.85546875" customWidth="1"/>
    <col min="12813" max="12813" width="7.42578125" bestFit="1" customWidth="1"/>
    <col min="12814" max="12814" width="8.5703125" bestFit="1" customWidth="1"/>
    <col min="12815" max="12815" width="9" customWidth="1"/>
    <col min="12816" max="12816" width="11" bestFit="1" customWidth="1"/>
    <col min="12817" max="12817" width="6.42578125" customWidth="1"/>
    <col min="12818" max="12818" width="8.42578125" bestFit="1" customWidth="1"/>
    <col min="12819" max="12819" width="6" bestFit="1" customWidth="1"/>
    <col min="12820" max="12820" width="9.42578125" customWidth="1"/>
    <col min="13059" max="13059" width="17.140625" customWidth="1"/>
    <col min="13060" max="13060" width="9.5703125" customWidth="1"/>
    <col min="13061" max="13061" width="4.5703125" bestFit="1" customWidth="1"/>
    <col min="13062" max="13062" width="8.85546875" bestFit="1" customWidth="1"/>
    <col min="13063" max="13063" width="9" bestFit="1" customWidth="1"/>
    <col min="13064" max="13064" width="3.85546875" bestFit="1" customWidth="1"/>
    <col min="13065" max="13065" width="6.5703125" customWidth="1"/>
    <col min="13066" max="13066" width="9.85546875" bestFit="1" customWidth="1"/>
    <col min="13067" max="13067" width="11" bestFit="1" customWidth="1"/>
    <col min="13068" max="13068" width="8.85546875" customWidth="1"/>
    <col min="13069" max="13069" width="7.42578125" bestFit="1" customWidth="1"/>
    <col min="13070" max="13070" width="8.5703125" bestFit="1" customWidth="1"/>
    <col min="13071" max="13071" width="9" customWidth="1"/>
    <col min="13072" max="13072" width="11" bestFit="1" customWidth="1"/>
    <col min="13073" max="13073" width="6.42578125" customWidth="1"/>
    <col min="13074" max="13074" width="8.42578125" bestFit="1" customWidth="1"/>
    <col min="13075" max="13075" width="6" bestFit="1" customWidth="1"/>
    <col min="13076" max="13076" width="9.42578125" customWidth="1"/>
    <col min="13315" max="13315" width="17.140625" customWidth="1"/>
    <col min="13316" max="13316" width="9.5703125" customWidth="1"/>
    <col min="13317" max="13317" width="4.5703125" bestFit="1" customWidth="1"/>
    <col min="13318" max="13318" width="8.85546875" bestFit="1" customWidth="1"/>
    <col min="13319" max="13319" width="9" bestFit="1" customWidth="1"/>
    <col min="13320" max="13320" width="3.85546875" bestFit="1" customWidth="1"/>
    <col min="13321" max="13321" width="6.5703125" customWidth="1"/>
    <col min="13322" max="13322" width="9.85546875" bestFit="1" customWidth="1"/>
    <col min="13323" max="13323" width="11" bestFit="1" customWidth="1"/>
    <col min="13324" max="13324" width="8.85546875" customWidth="1"/>
    <col min="13325" max="13325" width="7.42578125" bestFit="1" customWidth="1"/>
    <col min="13326" max="13326" width="8.5703125" bestFit="1" customWidth="1"/>
    <col min="13327" max="13327" width="9" customWidth="1"/>
    <col min="13328" max="13328" width="11" bestFit="1" customWidth="1"/>
    <col min="13329" max="13329" width="6.42578125" customWidth="1"/>
    <col min="13330" max="13330" width="8.42578125" bestFit="1" customWidth="1"/>
    <col min="13331" max="13331" width="6" bestFit="1" customWidth="1"/>
    <col min="13332" max="13332" width="9.42578125" customWidth="1"/>
    <col min="13571" max="13571" width="17.140625" customWidth="1"/>
    <col min="13572" max="13572" width="9.5703125" customWidth="1"/>
    <col min="13573" max="13573" width="4.5703125" bestFit="1" customWidth="1"/>
    <col min="13574" max="13574" width="8.85546875" bestFit="1" customWidth="1"/>
    <col min="13575" max="13575" width="9" bestFit="1" customWidth="1"/>
    <col min="13576" max="13576" width="3.85546875" bestFit="1" customWidth="1"/>
    <col min="13577" max="13577" width="6.5703125" customWidth="1"/>
    <col min="13578" max="13578" width="9.85546875" bestFit="1" customWidth="1"/>
    <col min="13579" max="13579" width="11" bestFit="1" customWidth="1"/>
    <col min="13580" max="13580" width="8.85546875" customWidth="1"/>
    <col min="13581" max="13581" width="7.42578125" bestFit="1" customWidth="1"/>
    <col min="13582" max="13582" width="8.5703125" bestFit="1" customWidth="1"/>
    <col min="13583" max="13583" width="9" customWidth="1"/>
    <col min="13584" max="13584" width="11" bestFit="1" customWidth="1"/>
    <col min="13585" max="13585" width="6.42578125" customWidth="1"/>
    <col min="13586" max="13586" width="8.42578125" bestFit="1" customWidth="1"/>
    <col min="13587" max="13587" width="6" bestFit="1" customWidth="1"/>
    <col min="13588" max="13588" width="9.42578125" customWidth="1"/>
    <col min="13827" max="13827" width="17.140625" customWidth="1"/>
    <col min="13828" max="13828" width="9.5703125" customWidth="1"/>
    <col min="13829" max="13829" width="4.5703125" bestFit="1" customWidth="1"/>
    <col min="13830" max="13830" width="8.85546875" bestFit="1" customWidth="1"/>
    <col min="13831" max="13831" width="9" bestFit="1" customWidth="1"/>
    <col min="13832" max="13832" width="3.85546875" bestFit="1" customWidth="1"/>
    <col min="13833" max="13833" width="6.5703125" customWidth="1"/>
    <col min="13834" max="13834" width="9.85546875" bestFit="1" customWidth="1"/>
    <col min="13835" max="13835" width="11" bestFit="1" customWidth="1"/>
    <col min="13836" max="13836" width="8.85546875" customWidth="1"/>
    <col min="13837" max="13837" width="7.42578125" bestFit="1" customWidth="1"/>
    <col min="13838" max="13838" width="8.5703125" bestFit="1" customWidth="1"/>
    <col min="13839" max="13839" width="9" customWidth="1"/>
    <col min="13840" max="13840" width="11" bestFit="1" customWidth="1"/>
    <col min="13841" max="13841" width="6.42578125" customWidth="1"/>
    <col min="13842" max="13842" width="8.42578125" bestFit="1" customWidth="1"/>
    <col min="13843" max="13843" width="6" bestFit="1" customWidth="1"/>
    <col min="13844" max="13844" width="9.42578125" customWidth="1"/>
    <col min="14083" max="14083" width="17.140625" customWidth="1"/>
    <col min="14084" max="14084" width="9.5703125" customWidth="1"/>
    <col min="14085" max="14085" width="4.5703125" bestFit="1" customWidth="1"/>
    <col min="14086" max="14086" width="8.85546875" bestFit="1" customWidth="1"/>
    <col min="14087" max="14087" width="9" bestFit="1" customWidth="1"/>
    <col min="14088" max="14088" width="3.85546875" bestFit="1" customWidth="1"/>
    <col min="14089" max="14089" width="6.5703125" customWidth="1"/>
    <col min="14090" max="14090" width="9.85546875" bestFit="1" customWidth="1"/>
    <col min="14091" max="14091" width="11" bestFit="1" customWidth="1"/>
    <col min="14092" max="14092" width="8.85546875" customWidth="1"/>
    <col min="14093" max="14093" width="7.42578125" bestFit="1" customWidth="1"/>
    <col min="14094" max="14094" width="8.5703125" bestFit="1" customWidth="1"/>
    <col min="14095" max="14095" width="9" customWidth="1"/>
    <col min="14096" max="14096" width="11" bestFit="1" customWidth="1"/>
    <col min="14097" max="14097" width="6.42578125" customWidth="1"/>
    <col min="14098" max="14098" width="8.42578125" bestFit="1" customWidth="1"/>
    <col min="14099" max="14099" width="6" bestFit="1" customWidth="1"/>
    <col min="14100" max="14100" width="9.42578125" customWidth="1"/>
    <col min="14339" max="14339" width="17.140625" customWidth="1"/>
    <col min="14340" max="14340" width="9.5703125" customWidth="1"/>
    <col min="14341" max="14341" width="4.5703125" bestFit="1" customWidth="1"/>
    <col min="14342" max="14342" width="8.85546875" bestFit="1" customWidth="1"/>
    <col min="14343" max="14343" width="9" bestFit="1" customWidth="1"/>
    <col min="14344" max="14344" width="3.85546875" bestFit="1" customWidth="1"/>
    <col min="14345" max="14345" width="6.5703125" customWidth="1"/>
    <col min="14346" max="14346" width="9.85546875" bestFit="1" customWidth="1"/>
    <col min="14347" max="14347" width="11" bestFit="1" customWidth="1"/>
    <col min="14348" max="14348" width="8.85546875" customWidth="1"/>
    <col min="14349" max="14349" width="7.42578125" bestFit="1" customWidth="1"/>
    <col min="14350" max="14350" width="8.5703125" bestFit="1" customWidth="1"/>
    <col min="14351" max="14351" width="9" customWidth="1"/>
    <col min="14352" max="14352" width="11" bestFit="1" customWidth="1"/>
    <col min="14353" max="14353" width="6.42578125" customWidth="1"/>
    <col min="14354" max="14354" width="8.42578125" bestFit="1" customWidth="1"/>
    <col min="14355" max="14355" width="6" bestFit="1" customWidth="1"/>
    <col min="14356" max="14356" width="9.42578125" customWidth="1"/>
    <col min="14595" max="14595" width="17.140625" customWidth="1"/>
    <col min="14596" max="14596" width="9.5703125" customWidth="1"/>
    <col min="14597" max="14597" width="4.5703125" bestFit="1" customWidth="1"/>
    <col min="14598" max="14598" width="8.85546875" bestFit="1" customWidth="1"/>
    <col min="14599" max="14599" width="9" bestFit="1" customWidth="1"/>
    <col min="14600" max="14600" width="3.85546875" bestFit="1" customWidth="1"/>
    <col min="14601" max="14601" width="6.5703125" customWidth="1"/>
    <col min="14602" max="14602" width="9.85546875" bestFit="1" customWidth="1"/>
    <col min="14603" max="14603" width="11" bestFit="1" customWidth="1"/>
    <col min="14604" max="14604" width="8.85546875" customWidth="1"/>
    <col min="14605" max="14605" width="7.42578125" bestFit="1" customWidth="1"/>
    <col min="14606" max="14606" width="8.5703125" bestFit="1" customWidth="1"/>
    <col min="14607" max="14607" width="9" customWidth="1"/>
    <col min="14608" max="14608" width="11" bestFit="1" customWidth="1"/>
    <col min="14609" max="14609" width="6.42578125" customWidth="1"/>
    <col min="14610" max="14610" width="8.42578125" bestFit="1" customWidth="1"/>
    <col min="14611" max="14611" width="6" bestFit="1" customWidth="1"/>
    <col min="14612" max="14612" width="9.42578125" customWidth="1"/>
    <col min="14851" max="14851" width="17.140625" customWidth="1"/>
    <col min="14852" max="14852" width="9.5703125" customWidth="1"/>
    <col min="14853" max="14853" width="4.5703125" bestFit="1" customWidth="1"/>
    <col min="14854" max="14854" width="8.85546875" bestFit="1" customWidth="1"/>
    <col min="14855" max="14855" width="9" bestFit="1" customWidth="1"/>
    <col min="14856" max="14856" width="3.85546875" bestFit="1" customWidth="1"/>
    <col min="14857" max="14857" width="6.5703125" customWidth="1"/>
    <col min="14858" max="14858" width="9.85546875" bestFit="1" customWidth="1"/>
    <col min="14859" max="14859" width="11" bestFit="1" customWidth="1"/>
    <col min="14860" max="14860" width="8.85546875" customWidth="1"/>
    <col min="14861" max="14861" width="7.42578125" bestFit="1" customWidth="1"/>
    <col min="14862" max="14862" width="8.5703125" bestFit="1" customWidth="1"/>
    <col min="14863" max="14863" width="9" customWidth="1"/>
    <col min="14864" max="14864" width="11" bestFit="1" customWidth="1"/>
    <col min="14865" max="14865" width="6.42578125" customWidth="1"/>
    <col min="14866" max="14866" width="8.42578125" bestFit="1" customWidth="1"/>
    <col min="14867" max="14867" width="6" bestFit="1" customWidth="1"/>
    <col min="14868" max="14868" width="9.42578125" customWidth="1"/>
    <col min="15107" max="15107" width="17.140625" customWidth="1"/>
    <col min="15108" max="15108" width="9.5703125" customWidth="1"/>
    <col min="15109" max="15109" width="4.5703125" bestFit="1" customWidth="1"/>
    <col min="15110" max="15110" width="8.85546875" bestFit="1" customWidth="1"/>
    <col min="15111" max="15111" width="9" bestFit="1" customWidth="1"/>
    <col min="15112" max="15112" width="3.85546875" bestFit="1" customWidth="1"/>
    <col min="15113" max="15113" width="6.5703125" customWidth="1"/>
    <col min="15114" max="15114" width="9.85546875" bestFit="1" customWidth="1"/>
    <col min="15115" max="15115" width="11" bestFit="1" customWidth="1"/>
    <col min="15116" max="15116" width="8.85546875" customWidth="1"/>
    <col min="15117" max="15117" width="7.42578125" bestFit="1" customWidth="1"/>
    <col min="15118" max="15118" width="8.5703125" bestFit="1" customWidth="1"/>
    <col min="15119" max="15119" width="9" customWidth="1"/>
    <col min="15120" max="15120" width="11" bestFit="1" customWidth="1"/>
    <col min="15121" max="15121" width="6.42578125" customWidth="1"/>
    <col min="15122" max="15122" width="8.42578125" bestFit="1" customWidth="1"/>
    <col min="15123" max="15123" width="6" bestFit="1" customWidth="1"/>
    <col min="15124" max="15124" width="9.42578125" customWidth="1"/>
    <col min="15363" max="15363" width="17.140625" customWidth="1"/>
    <col min="15364" max="15364" width="9.5703125" customWidth="1"/>
    <col min="15365" max="15365" width="4.5703125" bestFit="1" customWidth="1"/>
    <col min="15366" max="15366" width="8.85546875" bestFit="1" customWidth="1"/>
    <col min="15367" max="15367" width="9" bestFit="1" customWidth="1"/>
    <col min="15368" max="15368" width="3.85546875" bestFit="1" customWidth="1"/>
    <col min="15369" max="15369" width="6.5703125" customWidth="1"/>
    <col min="15370" max="15370" width="9.85546875" bestFit="1" customWidth="1"/>
    <col min="15371" max="15371" width="11" bestFit="1" customWidth="1"/>
    <col min="15372" max="15372" width="8.85546875" customWidth="1"/>
    <col min="15373" max="15373" width="7.42578125" bestFit="1" customWidth="1"/>
    <col min="15374" max="15374" width="8.5703125" bestFit="1" customWidth="1"/>
    <col min="15375" max="15375" width="9" customWidth="1"/>
    <col min="15376" max="15376" width="11" bestFit="1" customWidth="1"/>
    <col min="15377" max="15377" width="6.42578125" customWidth="1"/>
    <col min="15378" max="15378" width="8.42578125" bestFit="1" customWidth="1"/>
    <col min="15379" max="15379" width="6" bestFit="1" customWidth="1"/>
    <col min="15380" max="15380" width="9.42578125" customWidth="1"/>
    <col min="15619" max="15619" width="17.140625" customWidth="1"/>
    <col min="15620" max="15620" width="9.5703125" customWidth="1"/>
    <col min="15621" max="15621" width="4.5703125" bestFit="1" customWidth="1"/>
    <col min="15622" max="15622" width="8.85546875" bestFit="1" customWidth="1"/>
    <col min="15623" max="15623" width="9" bestFit="1" customWidth="1"/>
    <col min="15624" max="15624" width="3.85546875" bestFit="1" customWidth="1"/>
    <col min="15625" max="15625" width="6.5703125" customWidth="1"/>
    <col min="15626" max="15626" width="9.85546875" bestFit="1" customWidth="1"/>
    <col min="15627" max="15627" width="11" bestFit="1" customWidth="1"/>
    <col min="15628" max="15628" width="8.85546875" customWidth="1"/>
    <col min="15629" max="15629" width="7.42578125" bestFit="1" customWidth="1"/>
    <col min="15630" max="15630" width="8.5703125" bestFit="1" customWidth="1"/>
    <col min="15631" max="15631" width="9" customWidth="1"/>
    <col min="15632" max="15632" width="11" bestFit="1" customWidth="1"/>
    <col min="15633" max="15633" width="6.42578125" customWidth="1"/>
    <col min="15634" max="15634" width="8.42578125" bestFit="1" customWidth="1"/>
    <col min="15635" max="15635" width="6" bestFit="1" customWidth="1"/>
    <col min="15636" max="15636" width="9.42578125" customWidth="1"/>
    <col min="15875" max="15875" width="17.140625" customWidth="1"/>
    <col min="15876" max="15876" width="9.5703125" customWidth="1"/>
    <col min="15877" max="15877" width="4.5703125" bestFit="1" customWidth="1"/>
    <col min="15878" max="15878" width="8.85546875" bestFit="1" customWidth="1"/>
    <col min="15879" max="15879" width="9" bestFit="1" customWidth="1"/>
    <col min="15880" max="15880" width="3.85546875" bestFit="1" customWidth="1"/>
    <col min="15881" max="15881" width="6.5703125" customWidth="1"/>
    <col min="15882" max="15882" width="9.85546875" bestFit="1" customWidth="1"/>
    <col min="15883" max="15883" width="11" bestFit="1" customWidth="1"/>
    <col min="15884" max="15884" width="8.85546875" customWidth="1"/>
    <col min="15885" max="15885" width="7.42578125" bestFit="1" customWidth="1"/>
    <col min="15886" max="15886" width="8.5703125" bestFit="1" customWidth="1"/>
    <col min="15887" max="15887" width="9" customWidth="1"/>
    <col min="15888" max="15888" width="11" bestFit="1" customWidth="1"/>
    <col min="15889" max="15889" width="6.42578125" customWidth="1"/>
    <col min="15890" max="15890" width="8.42578125" bestFit="1" customWidth="1"/>
    <col min="15891" max="15891" width="6" bestFit="1" customWidth="1"/>
    <col min="15892" max="15892" width="9.42578125" customWidth="1"/>
    <col min="16131" max="16131" width="17.140625" customWidth="1"/>
    <col min="16132" max="16132" width="9.5703125" customWidth="1"/>
    <col min="16133" max="16133" width="4.5703125" bestFit="1" customWidth="1"/>
    <col min="16134" max="16134" width="8.85546875" bestFit="1" customWidth="1"/>
    <col min="16135" max="16135" width="9" bestFit="1" customWidth="1"/>
    <col min="16136" max="16136" width="3.85546875" bestFit="1" customWidth="1"/>
    <col min="16137" max="16137" width="6.5703125" customWidth="1"/>
    <col min="16138" max="16138" width="9.85546875" bestFit="1" customWidth="1"/>
    <col min="16139" max="16139" width="11" bestFit="1" customWidth="1"/>
    <col min="16140" max="16140" width="8.85546875" customWidth="1"/>
    <col min="16141" max="16141" width="7.42578125" bestFit="1" customWidth="1"/>
    <col min="16142" max="16142" width="8.5703125" bestFit="1" customWidth="1"/>
    <col min="16143" max="16143" width="9" customWidth="1"/>
    <col min="16144" max="16144" width="11" bestFit="1" customWidth="1"/>
    <col min="16145" max="16145" width="6.42578125" customWidth="1"/>
    <col min="16146" max="16146" width="8.42578125" bestFit="1" customWidth="1"/>
    <col min="16147" max="16147" width="6" bestFit="1" customWidth="1"/>
    <col min="16148" max="16148" width="9.42578125" customWidth="1"/>
  </cols>
  <sheetData>
    <row r="1" spans="1:51" x14ac:dyDescent="0.25">
      <c r="B1" s="102" t="s">
        <v>117</v>
      </c>
    </row>
    <row r="4" spans="1:51" ht="28.5" customHeight="1" x14ac:dyDescent="0.25">
      <c r="C4" s="129" t="s">
        <v>67</v>
      </c>
      <c r="D4" s="130" t="str">
        <f>+D16</f>
        <v>Cine Colombia</v>
      </c>
      <c r="E4" s="130" t="str">
        <f>+G16</f>
        <v>Cineplex</v>
      </c>
      <c r="F4" s="130" t="s">
        <v>37</v>
      </c>
      <c r="G4" s="130" t="str">
        <f>+M16</f>
        <v>Cinecolor Films</v>
      </c>
      <c r="H4" s="130" t="str">
        <f>+O16</f>
        <v>Procinal</v>
      </c>
      <c r="I4" s="130" t="str">
        <f>+P16</f>
        <v>Babilla Cine</v>
      </c>
      <c r="J4" s="130" t="str">
        <f>+Q16</f>
        <v>V.O. Cines</v>
      </c>
      <c r="K4" s="130" t="str">
        <f>+S16</f>
        <v>Otros</v>
      </c>
      <c r="L4" s="130" t="str">
        <f>+R16</f>
        <v>Mirador</v>
      </c>
      <c r="M4" s="130" t="str">
        <f>+T16</f>
        <v>Venus Films</v>
      </c>
    </row>
    <row r="5" spans="1:51" x14ac:dyDescent="0.25">
      <c r="C5" s="33" t="s">
        <v>95</v>
      </c>
      <c r="D5" s="5">
        <f>+SUM(D18:F18)</f>
        <v>75</v>
      </c>
      <c r="E5" s="5">
        <f>+SUM(G18:H18)</f>
        <v>9</v>
      </c>
      <c r="F5" s="5">
        <f>+SUM(I18:L18)</f>
        <v>35</v>
      </c>
      <c r="G5" s="5">
        <f>+SUM(M18:N18)</f>
        <v>20</v>
      </c>
      <c r="H5" s="5">
        <v>8</v>
      </c>
      <c r="I5" s="5">
        <v>1</v>
      </c>
      <c r="J5" s="5">
        <v>2</v>
      </c>
      <c r="K5" s="5">
        <v>2</v>
      </c>
      <c r="L5" s="5">
        <v>3</v>
      </c>
      <c r="M5" s="5">
        <v>1</v>
      </c>
      <c r="P5">
        <f t="shared" ref="P5:P10" si="0">SUM(D5:M5)</f>
        <v>156</v>
      </c>
    </row>
    <row r="6" spans="1:51" x14ac:dyDescent="0.25">
      <c r="A6" s="41"/>
      <c r="B6" s="41"/>
      <c r="C6" s="33" t="s">
        <v>94</v>
      </c>
      <c r="D6" s="5">
        <f>+SUM(D19:F19)</f>
        <v>1</v>
      </c>
      <c r="E6" s="5">
        <f>+SUM(G19:H19)</f>
        <v>0</v>
      </c>
      <c r="F6" s="5">
        <f>+SUM(I19:L19)</f>
        <v>0</v>
      </c>
      <c r="G6" s="5">
        <f>+SUM(M19:N19)</f>
        <v>0</v>
      </c>
      <c r="H6" s="5">
        <v>4</v>
      </c>
      <c r="I6" s="5">
        <v>1</v>
      </c>
      <c r="J6" s="5">
        <v>0</v>
      </c>
      <c r="K6" s="5">
        <v>0</v>
      </c>
      <c r="L6" s="5">
        <v>0</v>
      </c>
      <c r="M6" s="5">
        <v>0</v>
      </c>
      <c r="P6">
        <f t="shared" si="0"/>
        <v>6</v>
      </c>
      <c r="Q6" s="139"/>
      <c r="R6" s="139"/>
      <c r="S6" s="139"/>
      <c r="T6" s="139"/>
      <c r="U6" s="138"/>
      <c r="V6" s="41"/>
    </row>
    <row r="7" spans="1:51" s="118" customFormat="1" ht="15.75" customHeight="1" x14ac:dyDescent="0.25">
      <c r="A7" s="128"/>
      <c r="B7" s="128"/>
      <c r="C7" s="33" t="s">
        <v>72</v>
      </c>
      <c r="D7" s="5">
        <v>11</v>
      </c>
      <c r="E7" s="5">
        <v>3</v>
      </c>
      <c r="F7" s="5">
        <v>2</v>
      </c>
      <c r="G7" s="5">
        <f>+SUM(M20:N20)</f>
        <v>3</v>
      </c>
      <c r="H7" s="5">
        <v>4</v>
      </c>
      <c r="I7" s="5">
        <v>3</v>
      </c>
      <c r="J7" s="5">
        <v>0</v>
      </c>
      <c r="K7" s="5">
        <v>0</v>
      </c>
      <c r="L7" s="5">
        <v>0</v>
      </c>
      <c r="M7" s="5">
        <v>0</v>
      </c>
      <c r="P7">
        <f t="shared" si="0"/>
        <v>26</v>
      </c>
      <c r="Q7" s="139"/>
      <c r="R7" s="139"/>
      <c r="S7" s="139"/>
      <c r="T7" s="139"/>
      <c r="U7" s="138"/>
      <c r="V7" s="128"/>
    </row>
    <row r="8" spans="1:51" s="39" customFormat="1" x14ac:dyDescent="0.25">
      <c r="A8" s="67"/>
      <c r="B8" s="67"/>
      <c r="C8" s="33" t="s">
        <v>74</v>
      </c>
      <c r="D8" s="5">
        <v>17</v>
      </c>
      <c r="E8" s="5">
        <f>+SUM(G21:H21)</f>
        <v>11</v>
      </c>
      <c r="F8" s="5">
        <f>+SUM(I21:L21)</f>
        <v>2</v>
      </c>
      <c r="G8" s="5">
        <f>+SUM(M21:N21)</f>
        <v>0</v>
      </c>
      <c r="H8" s="5">
        <v>4</v>
      </c>
      <c r="I8" s="5">
        <v>13</v>
      </c>
      <c r="J8" s="5">
        <v>4</v>
      </c>
      <c r="K8" s="5">
        <v>2</v>
      </c>
      <c r="L8" s="5">
        <v>0</v>
      </c>
      <c r="M8" s="5">
        <v>0</v>
      </c>
      <c r="P8">
        <f t="shared" si="0"/>
        <v>53</v>
      </c>
      <c r="Q8" s="123"/>
      <c r="R8" s="124"/>
      <c r="S8" s="124"/>
      <c r="T8" s="123"/>
      <c r="U8" s="125"/>
      <c r="V8" s="67"/>
    </row>
    <row r="9" spans="1:51" s="39" customFormat="1" x14ac:dyDescent="0.25">
      <c r="A9" s="67"/>
      <c r="B9" s="67"/>
      <c r="C9" s="33" t="s">
        <v>96</v>
      </c>
      <c r="D9" s="5">
        <f>+SUM(D22:F22)</f>
        <v>1</v>
      </c>
      <c r="E9" s="5">
        <f>+SUM(G22:H22)</f>
        <v>2</v>
      </c>
      <c r="F9" s="5">
        <f>+SUM(I22:L22)</f>
        <v>0</v>
      </c>
      <c r="G9" s="5">
        <f>+SUM(M22:N22)</f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P9">
        <f t="shared" si="0"/>
        <v>3</v>
      </c>
      <c r="Q9" s="123"/>
      <c r="R9" s="123"/>
      <c r="S9" s="123"/>
      <c r="T9" s="123"/>
      <c r="U9" s="125"/>
      <c r="V9" s="67"/>
    </row>
    <row r="10" spans="1:51" x14ac:dyDescent="0.25">
      <c r="A10" s="41"/>
      <c r="B10" s="41"/>
      <c r="C10" s="33" t="s">
        <v>103</v>
      </c>
      <c r="D10" s="5">
        <f>+SUM(D5:D9)</f>
        <v>105</v>
      </c>
      <c r="E10" s="5">
        <f>+SUM(E5:E9)</f>
        <v>25</v>
      </c>
      <c r="F10" s="5">
        <f t="shared" ref="F10:I10" si="1">+SUM(F5:F9)</f>
        <v>39</v>
      </c>
      <c r="G10" s="5">
        <f t="shared" si="1"/>
        <v>23</v>
      </c>
      <c r="H10" s="5">
        <f t="shared" si="1"/>
        <v>20</v>
      </c>
      <c r="I10" s="5">
        <f t="shared" si="1"/>
        <v>18</v>
      </c>
      <c r="J10" s="5">
        <f>+SUM(J5:J9)</f>
        <v>6</v>
      </c>
      <c r="K10" s="5">
        <f>+SUM(K5:K9)</f>
        <v>4</v>
      </c>
      <c r="L10" s="5">
        <f>+SUM(L5:L9)</f>
        <v>3</v>
      </c>
      <c r="M10" s="5">
        <f>+SUM(M5:M9)</f>
        <v>1</v>
      </c>
      <c r="P10">
        <f t="shared" si="0"/>
        <v>244</v>
      </c>
      <c r="Q10" s="123"/>
      <c r="R10" s="123"/>
      <c r="S10" s="123"/>
      <c r="T10" s="123"/>
      <c r="U10" s="125"/>
      <c r="V10" s="41"/>
    </row>
    <row r="11" spans="1:51" x14ac:dyDescent="0.25">
      <c r="A11" s="41"/>
      <c r="B11" s="41"/>
      <c r="C11" s="126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5"/>
      <c r="V11" s="41"/>
    </row>
    <row r="12" spans="1:51" x14ac:dyDescent="0.25">
      <c r="A12" s="41"/>
      <c r="B12" s="41"/>
      <c r="C12" s="126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5"/>
      <c r="V12" s="41"/>
    </row>
    <row r="13" spans="1:51" x14ac:dyDescent="0.25">
      <c r="A13" s="41"/>
      <c r="B13" s="41"/>
      <c r="C13" s="126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5"/>
      <c r="V13" s="41"/>
    </row>
    <row r="14" spans="1:51" x14ac:dyDescent="0.25">
      <c r="A14" s="41"/>
      <c r="B14" s="41"/>
      <c r="C14" s="126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5"/>
      <c r="V14" s="41"/>
    </row>
    <row r="15" spans="1:51" s="39" customFormat="1" ht="15" customHeight="1" x14ac:dyDescent="0.25">
      <c r="A15" s="67"/>
      <c r="B15" s="67"/>
      <c r="C15" s="122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5"/>
      <c r="V15" s="67"/>
      <c r="AG15" s="135" t="s">
        <v>67</v>
      </c>
      <c r="AH15" s="137" t="s">
        <v>100</v>
      </c>
      <c r="AI15" s="137"/>
      <c r="AJ15" s="137"/>
      <c r="AK15" s="137" t="s">
        <v>6</v>
      </c>
      <c r="AL15" s="137"/>
      <c r="AM15" s="137"/>
      <c r="AN15" s="137"/>
      <c r="AO15" s="137" t="s">
        <v>10</v>
      </c>
      <c r="AP15" s="137"/>
      <c r="AQ15" s="137" t="s">
        <v>8</v>
      </c>
      <c r="AR15" s="137"/>
      <c r="AS15" s="134" t="s">
        <v>22</v>
      </c>
      <c r="AT15" s="134" t="s">
        <v>21</v>
      </c>
      <c r="AU15" s="134" t="s">
        <v>93</v>
      </c>
      <c r="AV15" s="134" t="s">
        <v>20</v>
      </c>
      <c r="AW15" s="134" t="s">
        <v>38</v>
      </c>
      <c r="AX15" s="134" t="s">
        <v>12</v>
      </c>
      <c r="AY15" s="135" t="s">
        <v>103</v>
      </c>
    </row>
    <row r="16" spans="1:51" ht="15" customHeight="1" x14ac:dyDescent="0.25">
      <c r="A16" s="41"/>
      <c r="B16" s="41"/>
      <c r="C16" s="135" t="s">
        <v>67</v>
      </c>
      <c r="D16" s="137" t="s">
        <v>100</v>
      </c>
      <c r="E16" s="137"/>
      <c r="F16" s="137"/>
      <c r="G16" s="137" t="s">
        <v>10</v>
      </c>
      <c r="H16" s="137"/>
      <c r="I16" s="137" t="s">
        <v>6</v>
      </c>
      <c r="J16" s="137"/>
      <c r="K16" s="137"/>
      <c r="L16" s="137"/>
      <c r="M16" s="137" t="s">
        <v>8</v>
      </c>
      <c r="N16" s="137"/>
      <c r="O16" s="134" t="s">
        <v>22</v>
      </c>
      <c r="P16" s="134" t="s">
        <v>21</v>
      </c>
      <c r="Q16" s="134" t="s">
        <v>93</v>
      </c>
      <c r="R16" s="134" t="s">
        <v>20</v>
      </c>
      <c r="S16" s="134" t="s">
        <v>38</v>
      </c>
      <c r="T16" s="134" t="s">
        <v>12</v>
      </c>
      <c r="U16" s="135" t="s">
        <v>103</v>
      </c>
      <c r="V16" s="41"/>
      <c r="AG16" s="135"/>
      <c r="AH16" s="115" t="s">
        <v>100</v>
      </c>
      <c r="AI16" s="116" t="s">
        <v>115</v>
      </c>
      <c r="AJ16" s="116" t="s">
        <v>116</v>
      </c>
      <c r="AK16" s="116" t="s">
        <v>37</v>
      </c>
      <c r="AL16" s="116" t="s">
        <v>23</v>
      </c>
      <c r="AM16" s="116" t="s">
        <v>118</v>
      </c>
      <c r="AN16" s="116" t="s">
        <v>15</v>
      </c>
      <c r="AO16" s="116" t="s">
        <v>10</v>
      </c>
      <c r="AP16" s="117" t="s">
        <v>92</v>
      </c>
      <c r="AQ16" s="115" t="s">
        <v>8</v>
      </c>
      <c r="AR16" s="116" t="s">
        <v>16</v>
      </c>
      <c r="AS16" s="134"/>
      <c r="AT16" s="134"/>
      <c r="AU16" s="134"/>
      <c r="AV16" s="134"/>
      <c r="AW16" s="134"/>
      <c r="AX16" s="134"/>
      <c r="AY16" s="135"/>
    </row>
    <row r="17" spans="1:51" ht="30" x14ac:dyDescent="0.25">
      <c r="A17" s="41"/>
      <c r="B17" s="41"/>
      <c r="C17" s="135"/>
      <c r="D17" s="115" t="s">
        <v>100</v>
      </c>
      <c r="E17" s="116" t="s">
        <v>115</v>
      </c>
      <c r="F17" s="116" t="s">
        <v>116</v>
      </c>
      <c r="G17" s="116" t="s">
        <v>10</v>
      </c>
      <c r="H17" s="117" t="s">
        <v>92</v>
      </c>
      <c r="I17" s="116" t="s">
        <v>37</v>
      </c>
      <c r="J17" s="116" t="s">
        <v>23</v>
      </c>
      <c r="K17" s="116" t="s">
        <v>118</v>
      </c>
      <c r="L17" s="116" t="s">
        <v>15</v>
      </c>
      <c r="M17" s="115" t="s">
        <v>8</v>
      </c>
      <c r="N17" s="116" t="s">
        <v>16</v>
      </c>
      <c r="O17" s="134"/>
      <c r="P17" s="134"/>
      <c r="Q17" s="134"/>
      <c r="R17" s="134"/>
      <c r="S17" s="134"/>
      <c r="T17" s="134"/>
      <c r="U17" s="135"/>
      <c r="V17" s="41"/>
      <c r="AG17" s="33" t="s">
        <v>95</v>
      </c>
      <c r="AH17" s="5">
        <v>48</v>
      </c>
      <c r="AI17" s="5">
        <v>15</v>
      </c>
      <c r="AJ17" s="5">
        <v>12</v>
      </c>
      <c r="AK17" s="5">
        <v>0</v>
      </c>
      <c r="AL17" s="5">
        <v>12</v>
      </c>
      <c r="AM17" s="5">
        <v>14</v>
      </c>
      <c r="AN17" s="5">
        <v>9</v>
      </c>
      <c r="AO17" s="5">
        <v>3</v>
      </c>
      <c r="AP17" s="5">
        <v>6</v>
      </c>
      <c r="AQ17" s="5">
        <v>11</v>
      </c>
      <c r="AR17" s="5">
        <v>9</v>
      </c>
      <c r="AS17" s="5">
        <v>8</v>
      </c>
      <c r="AT17" s="5">
        <v>1</v>
      </c>
      <c r="AU17" s="5">
        <v>2</v>
      </c>
      <c r="AV17" s="5">
        <v>3</v>
      </c>
      <c r="AW17" s="5">
        <v>2</v>
      </c>
      <c r="AX17" s="5">
        <v>1</v>
      </c>
      <c r="AY17" s="33">
        <f t="shared" ref="AY17:AY22" si="2">SUM(AH17:AX17)</f>
        <v>156</v>
      </c>
    </row>
    <row r="18" spans="1:51" x14ac:dyDescent="0.25">
      <c r="A18" s="41"/>
      <c r="B18" s="41"/>
      <c r="C18" s="33" t="s">
        <v>95</v>
      </c>
      <c r="D18" s="5">
        <v>48</v>
      </c>
      <c r="E18" s="5">
        <v>15</v>
      </c>
      <c r="F18" s="5">
        <v>12</v>
      </c>
      <c r="G18" s="5">
        <v>3</v>
      </c>
      <c r="H18" s="5">
        <v>6</v>
      </c>
      <c r="I18" s="5">
        <v>0</v>
      </c>
      <c r="J18" s="5">
        <v>12</v>
      </c>
      <c r="K18" s="5">
        <v>14</v>
      </c>
      <c r="L18" s="5">
        <v>9</v>
      </c>
      <c r="M18" s="5">
        <v>11</v>
      </c>
      <c r="N18" s="5">
        <v>9</v>
      </c>
      <c r="O18" s="5">
        <v>8</v>
      </c>
      <c r="P18" s="5">
        <v>1</v>
      </c>
      <c r="Q18" s="5">
        <v>2</v>
      </c>
      <c r="R18" s="5">
        <v>3</v>
      </c>
      <c r="S18" s="5">
        <v>2</v>
      </c>
      <c r="T18" s="5">
        <v>1</v>
      </c>
      <c r="U18" s="33">
        <f t="shared" ref="U18:U19" si="3">SUM(D18:T18)</f>
        <v>156</v>
      </c>
      <c r="V18" s="41"/>
      <c r="AG18" s="33" t="s">
        <v>94</v>
      </c>
      <c r="AH18" s="5">
        <v>1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4</v>
      </c>
      <c r="AT18" s="5">
        <v>1</v>
      </c>
      <c r="AU18" s="5">
        <v>0</v>
      </c>
      <c r="AV18" s="5">
        <v>0</v>
      </c>
      <c r="AW18" s="5">
        <v>0</v>
      </c>
      <c r="AX18" s="5">
        <v>0</v>
      </c>
      <c r="AY18" s="33">
        <f t="shared" si="2"/>
        <v>6</v>
      </c>
    </row>
    <row r="19" spans="1:51" x14ac:dyDescent="0.25">
      <c r="A19" s="41"/>
      <c r="B19" s="41"/>
      <c r="C19" s="33" t="s">
        <v>94</v>
      </c>
      <c r="D19" s="5">
        <v>1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4</v>
      </c>
      <c r="P19" s="5">
        <v>1</v>
      </c>
      <c r="Q19" s="5">
        <v>0</v>
      </c>
      <c r="R19" s="5">
        <v>0</v>
      </c>
      <c r="S19" s="5">
        <v>0</v>
      </c>
      <c r="T19" s="5">
        <v>0</v>
      </c>
      <c r="U19" s="33">
        <f t="shared" si="3"/>
        <v>6</v>
      </c>
      <c r="V19" s="41"/>
      <c r="AG19" s="33" t="s">
        <v>72</v>
      </c>
      <c r="AH19" s="5">
        <v>11</v>
      </c>
      <c r="AI19" s="5">
        <v>0</v>
      </c>
      <c r="AJ19" s="5">
        <v>0</v>
      </c>
      <c r="AK19" s="5">
        <v>1</v>
      </c>
      <c r="AL19" s="5">
        <v>1</v>
      </c>
      <c r="AM19" s="5">
        <v>0</v>
      </c>
      <c r="AN19" s="5">
        <v>0</v>
      </c>
      <c r="AO19" s="5">
        <v>3</v>
      </c>
      <c r="AP19" s="5">
        <v>0</v>
      </c>
      <c r="AQ19" s="5">
        <v>3</v>
      </c>
      <c r="AR19" s="5">
        <v>0</v>
      </c>
      <c r="AS19" s="5">
        <v>4</v>
      </c>
      <c r="AT19" s="5">
        <v>3</v>
      </c>
      <c r="AU19" s="5">
        <v>0</v>
      </c>
      <c r="AV19" s="5">
        <v>0</v>
      </c>
      <c r="AW19" s="5">
        <v>0</v>
      </c>
      <c r="AX19" s="5">
        <v>0</v>
      </c>
      <c r="AY19" s="33">
        <f t="shared" si="2"/>
        <v>26</v>
      </c>
    </row>
    <row r="20" spans="1:51" x14ac:dyDescent="0.25">
      <c r="A20" s="41"/>
      <c r="B20" s="41"/>
      <c r="C20" s="33" t="s">
        <v>72</v>
      </c>
      <c r="D20" s="5">
        <v>11</v>
      </c>
      <c r="E20" s="5">
        <v>0</v>
      </c>
      <c r="F20" s="5">
        <v>0</v>
      </c>
      <c r="G20" s="5">
        <v>3</v>
      </c>
      <c r="H20" s="5">
        <v>0</v>
      </c>
      <c r="I20" s="5">
        <v>1</v>
      </c>
      <c r="J20" s="5">
        <v>1</v>
      </c>
      <c r="K20" s="5">
        <v>0</v>
      </c>
      <c r="L20" s="5">
        <v>0</v>
      </c>
      <c r="M20" s="5">
        <v>3</v>
      </c>
      <c r="N20" s="5">
        <v>0</v>
      </c>
      <c r="O20" s="5">
        <v>4</v>
      </c>
      <c r="P20" s="5">
        <v>3</v>
      </c>
      <c r="Q20" s="5">
        <v>0</v>
      </c>
      <c r="R20" s="5">
        <v>0</v>
      </c>
      <c r="S20" s="5">
        <v>0</v>
      </c>
      <c r="T20" s="5">
        <v>0</v>
      </c>
      <c r="U20" s="33">
        <f>SUM(D20:T20)</f>
        <v>26</v>
      </c>
      <c r="V20" s="41"/>
      <c r="AG20" s="33" t="s">
        <v>74</v>
      </c>
      <c r="AH20" s="5">
        <v>16</v>
      </c>
      <c r="AI20" s="5">
        <v>1</v>
      </c>
      <c r="AJ20" s="5">
        <v>0</v>
      </c>
      <c r="AK20" s="5">
        <v>0</v>
      </c>
      <c r="AL20" s="5">
        <v>1</v>
      </c>
      <c r="AM20" s="5">
        <v>0</v>
      </c>
      <c r="AN20" s="5">
        <v>1</v>
      </c>
      <c r="AO20" s="5">
        <v>11</v>
      </c>
      <c r="AP20" s="5">
        <v>0</v>
      </c>
      <c r="AQ20" s="5">
        <v>0</v>
      </c>
      <c r="AR20" s="5">
        <v>0</v>
      </c>
      <c r="AS20" s="5">
        <v>4</v>
      </c>
      <c r="AT20" s="5">
        <v>13</v>
      </c>
      <c r="AU20" s="5">
        <v>4</v>
      </c>
      <c r="AV20" s="5">
        <v>0</v>
      </c>
      <c r="AW20" s="5">
        <v>2</v>
      </c>
      <c r="AX20" s="5">
        <v>0</v>
      </c>
      <c r="AY20" s="33">
        <f t="shared" si="2"/>
        <v>53</v>
      </c>
    </row>
    <row r="21" spans="1:51" x14ac:dyDescent="0.25">
      <c r="A21" s="41"/>
      <c r="B21" s="41"/>
      <c r="C21" s="33" t="s">
        <v>74</v>
      </c>
      <c r="D21" s="5">
        <v>16</v>
      </c>
      <c r="E21" s="5">
        <v>1</v>
      </c>
      <c r="F21" s="5">
        <v>0</v>
      </c>
      <c r="G21" s="5">
        <v>11</v>
      </c>
      <c r="H21" s="5">
        <v>0</v>
      </c>
      <c r="I21" s="5">
        <v>0</v>
      </c>
      <c r="J21" s="5">
        <v>1</v>
      </c>
      <c r="K21" s="5">
        <v>0</v>
      </c>
      <c r="L21" s="5">
        <v>1</v>
      </c>
      <c r="M21" s="5">
        <v>0</v>
      </c>
      <c r="N21" s="5">
        <v>0</v>
      </c>
      <c r="O21" s="5">
        <v>4</v>
      </c>
      <c r="P21" s="5">
        <v>13</v>
      </c>
      <c r="Q21" s="5">
        <v>4</v>
      </c>
      <c r="R21" s="5">
        <v>0</v>
      </c>
      <c r="S21" s="5">
        <v>2</v>
      </c>
      <c r="T21" s="5">
        <v>0</v>
      </c>
      <c r="U21" s="33">
        <f>SUM(D21:T21)</f>
        <v>53</v>
      </c>
      <c r="V21" s="41"/>
      <c r="AG21" s="33" t="s">
        <v>96</v>
      </c>
      <c r="AH21" s="5">
        <v>1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2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33">
        <f t="shared" si="2"/>
        <v>3</v>
      </c>
    </row>
    <row r="22" spans="1:51" x14ac:dyDescent="0.25">
      <c r="A22" s="41"/>
      <c r="B22" s="41"/>
      <c r="C22" s="33" t="s">
        <v>96</v>
      </c>
      <c r="D22" s="5">
        <v>1</v>
      </c>
      <c r="E22" s="5">
        <v>0</v>
      </c>
      <c r="F22" s="5">
        <v>0</v>
      </c>
      <c r="G22" s="5">
        <v>2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33">
        <f>SUM(D22:T22)</f>
        <v>3</v>
      </c>
      <c r="V22" s="41"/>
      <c r="AG22" s="119" t="s">
        <v>103</v>
      </c>
      <c r="AH22" s="33">
        <f>SUM(AH17:AH21)</f>
        <v>77</v>
      </c>
      <c r="AI22" s="33">
        <f t="shared" ref="AI22:AJ22" si="4">SUM(AI17:AI21)</f>
        <v>16</v>
      </c>
      <c r="AJ22" s="33">
        <f t="shared" si="4"/>
        <v>12</v>
      </c>
      <c r="AK22" s="33">
        <f t="shared" ref="AK22:AL22" si="5">SUM(AK17:AK21)</f>
        <v>1</v>
      </c>
      <c r="AL22" s="33">
        <f t="shared" si="5"/>
        <v>14</v>
      </c>
      <c r="AM22" s="33">
        <f>SUM(AM17:AM21)</f>
        <v>14</v>
      </c>
      <c r="AN22" s="33">
        <f t="shared" ref="AN22:AW22" si="6">SUM(AN17:AN21)</f>
        <v>10</v>
      </c>
      <c r="AO22" s="33">
        <f>SUM(AO17:AO21)</f>
        <v>19</v>
      </c>
      <c r="AP22" s="33">
        <f>SUM(AP17:AP21)</f>
        <v>6</v>
      </c>
      <c r="AQ22" s="33">
        <f t="shared" si="6"/>
        <v>14</v>
      </c>
      <c r="AR22" s="33">
        <f t="shared" si="6"/>
        <v>9</v>
      </c>
      <c r="AS22" s="117">
        <f t="shared" si="6"/>
        <v>20</v>
      </c>
      <c r="AT22" s="33">
        <f t="shared" si="6"/>
        <v>18</v>
      </c>
      <c r="AU22" s="33">
        <f t="shared" si="6"/>
        <v>6</v>
      </c>
      <c r="AV22" s="33">
        <f t="shared" si="6"/>
        <v>3</v>
      </c>
      <c r="AW22" s="33">
        <f t="shared" si="6"/>
        <v>4</v>
      </c>
      <c r="AX22" s="33">
        <f>SUM(AX17:AX21)</f>
        <v>1</v>
      </c>
      <c r="AY22" s="33">
        <f t="shared" si="2"/>
        <v>244</v>
      </c>
    </row>
    <row r="23" spans="1:51" x14ac:dyDescent="0.25">
      <c r="A23" s="41"/>
      <c r="B23" s="41"/>
      <c r="C23" s="119" t="s">
        <v>103</v>
      </c>
      <c r="D23" s="33">
        <f>SUM(D18:D22)</f>
        <v>77</v>
      </c>
      <c r="E23" s="33">
        <f t="shared" ref="E23:S23" si="7">SUM(E18:E22)</f>
        <v>16</v>
      </c>
      <c r="F23" s="33">
        <f t="shared" si="7"/>
        <v>12</v>
      </c>
      <c r="G23" s="33">
        <f>SUM(G18:G22)</f>
        <v>19</v>
      </c>
      <c r="H23" s="33">
        <f>SUM(H18:H22)</f>
        <v>6</v>
      </c>
      <c r="I23" s="33">
        <f t="shared" si="7"/>
        <v>1</v>
      </c>
      <c r="J23" s="33">
        <f t="shared" si="7"/>
        <v>14</v>
      </c>
      <c r="K23" s="33">
        <f>SUM(K18:K22)</f>
        <v>14</v>
      </c>
      <c r="L23" s="33">
        <f t="shared" si="7"/>
        <v>10</v>
      </c>
      <c r="M23" s="33">
        <f t="shared" si="7"/>
        <v>14</v>
      </c>
      <c r="N23" s="33">
        <f t="shared" si="7"/>
        <v>9</v>
      </c>
      <c r="O23" s="117">
        <f t="shared" si="7"/>
        <v>20</v>
      </c>
      <c r="P23" s="33">
        <f t="shared" si="7"/>
        <v>18</v>
      </c>
      <c r="Q23" s="33">
        <f t="shared" si="7"/>
        <v>6</v>
      </c>
      <c r="R23" s="33">
        <f t="shared" si="7"/>
        <v>3</v>
      </c>
      <c r="S23" s="33">
        <f t="shared" si="7"/>
        <v>4</v>
      </c>
      <c r="T23" s="33">
        <f>SUM(T18:T22)</f>
        <v>1</v>
      </c>
      <c r="U23" s="33">
        <f>SUM(D23:T23)</f>
        <v>244</v>
      </c>
      <c r="V23" s="41"/>
      <c r="AH23" s="136">
        <f>+SUM(AH22:AJ22)</f>
        <v>105</v>
      </c>
      <c r="AI23" s="136"/>
      <c r="AJ23" s="136"/>
      <c r="AK23" s="136">
        <f>+SUM(AK22:AN22)</f>
        <v>39</v>
      </c>
      <c r="AL23" s="136"/>
      <c r="AM23" s="136"/>
      <c r="AN23" s="136"/>
      <c r="AO23" s="136">
        <f>+SUM(AO22:AP22)</f>
        <v>25</v>
      </c>
      <c r="AP23" s="136"/>
      <c r="AQ23" s="136">
        <f>+SUM(AQ22:AR22)</f>
        <v>23</v>
      </c>
      <c r="AR23" s="136"/>
      <c r="AS23" s="121"/>
    </row>
    <row r="24" spans="1:51" x14ac:dyDescent="0.25">
      <c r="A24" s="41"/>
      <c r="B24" s="41"/>
      <c r="D24" s="136">
        <f>+SUM(D23:F23)</f>
        <v>105</v>
      </c>
      <c r="E24" s="136"/>
      <c r="F24" s="136"/>
      <c r="G24" s="136">
        <f>+SUM(G23:H23)</f>
        <v>25</v>
      </c>
      <c r="H24" s="136"/>
      <c r="I24" s="136">
        <f>+SUM(I23:L23)</f>
        <v>39</v>
      </c>
      <c r="J24" s="136"/>
      <c r="K24" s="136"/>
      <c r="L24" s="136"/>
      <c r="M24" s="136">
        <f>+SUM(M23:N23)</f>
        <v>23</v>
      </c>
      <c r="N24" s="136"/>
      <c r="O24" s="120"/>
      <c r="V24" s="41"/>
    </row>
    <row r="25" spans="1:51" x14ac:dyDescent="0.25">
      <c r="A25" s="41"/>
      <c r="B25" s="41"/>
      <c r="C25" s="126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5"/>
      <c r="V25" s="41"/>
    </row>
    <row r="26" spans="1:51" x14ac:dyDescent="0.25">
      <c r="A26" s="41"/>
      <c r="B26" s="41"/>
      <c r="C26" s="126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5"/>
      <c r="V26" s="41"/>
    </row>
    <row r="27" spans="1:51" s="39" customFormat="1" x14ac:dyDescent="0.25">
      <c r="A27" s="67"/>
      <c r="B27" s="67"/>
      <c r="C27" s="122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5"/>
      <c r="V27" s="67"/>
    </row>
    <row r="28" spans="1:51" x14ac:dyDescent="0.25">
      <c r="A28" s="41"/>
      <c r="B28" s="41"/>
      <c r="C28" s="126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5"/>
      <c r="V28" s="41"/>
    </row>
    <row r="29" spans="1:51" x14ac:dyDescent="0.25">
      <c r="A29" s="41"/>
      <c r="B29" s="41"/>
      <c r="C29" s="126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5"/>
      <c r="V29" s="41"/>
    </row>
    <row r="30" spans="1:51" x14ac:dyDescent="0.25">
      <c r="A30" s="41"/>
      <c r="B30" s="41"/>
      <c r="C30" s="126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5"/>
      <c r="V30" s="41"/>
    </row>
    <row r="31" spans="1:51" x14ac:dyDescent="0.25">
      <c r="A31" s="41"/>
      <c r="B31" s="41"/>
      <c r="C31" s="126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5"/>
      <c r="V31" s="41"/>
    </row>
    <row r="32" spans="1:51" x14ac:dyDescent="0.25">
      <c r="A32" s="41"/>
      <c r="B32" s="41"/>
      <c r="C32" s="122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5"/>
      <c r="V32" s="41"/>
    </row>
    <row r="33" spans="1:22" x14ac:dyDescent="0.25">
      <c r="A33" s="41"/>
      <c r="B33" s="41"/>
      <c r="C33" s="127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41"/>
    </row>
    <row r="42" spans="1:22" s="39" customFormat="1" x14ac:dyDescent="0.25"/>
    <row r="43" spans="1:22" s="118" customFormat="1" ht="30" customHeight="1" x14ac:dyDescent="0.25"/>
    <row r="49" s="39" customFormat="1" x14ac:dyDescent="0.25"/>
  </sheetData>
  <mergeCells count="37">
    <mergeCell ref="U16:U17"/>
    <mergeCell ref="D24:F24"/>
    <mergeCell ref="G24:H24"/>
    <mergeCell ref="I24:L24"/>
    <mergeCell ref="M24:N24"/>
    <mergeCell ref="U6:U7"/>
    <mergeCell ref="C16:C17"/>
    <mergeCell ref="D16:F16"/>
    <mergeCell ref="G16:H16"/>
    <mergeCell ref="I16:L16"/>
    <mergeCell ref="M16:N16"/>
    <mergeCell ref="O16:O17"/>
    <mergeCell ref="P16:P17"/>
    <mergeCell ref="Q16:Q17"/>
    <mergeCell ref="Q6:Q7"/>
    <mergeCell ref="R6:R7"/>
    <mergeCell ref="S6:S7"/>
    <mergeCell ref="T6:T7"/>
    <mergeCell ref="R16:R17"/>
    <mergeCell ref="S16:S17"/>
    <mergeCell ref="T16:T17"/>
    <mergeCell ref="AG15:AG16"/>
    <mergeCell ref="AH15:AJ15"/>
    <mergeCell ref="AO15:AP15"/>
    <mergeCell ref="AK15:AN15"/>
    <mergeCell ref="AQ15:AR15"/>
    <mergeCell ref="AX15:AX16"/>
    <mergeCell ref="AY15:AY16"/>
    <mergeCell ref="AH23:AJ23"/>
    <mergeCell ref="AO23:AP23"/>
    <mergeCell ref="AK23:AN23"/>
    <mergeCell ref="AQ23:AR23"/>
    <mergeCell ref="AS15:AS16"/>
    <mergeCell ref="AT15:AT16"/>
    <mergeCell ref="AU15:AU16"/>
    <mergeCell ref="AV15:AV16"/>
    <mergeCell ref="AW15:AW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Base</vt:lpstr>
      <vt:lpstr>No peli.distrib.año</vt:lpstr>
      <vt:lpstr>No peli.colom.distrib.año</vt:lpstr>
      <vt:lpstr>Particip 2013.</vt:lpstr>
      <vt:lpstr>Taquilla estrenos col. </vt:lpstr>
      <vt:lpstr>Ciudades.estrenos.2013</vt:lpstr>
      <vt:lpstr>No.plazas.estrenos.col.</vt:lpstr>
      <vt:lpstr>No.estrenos.región.2013</vt:lpstr>
      <vt:lpstr>No.estrenos.origen.disti.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 direccion</dc:creator>
  <cp:lastModifiedBy>asesor direccion</cp:lastModifiedBy>
  <cp:lastPrinted>2014-01-17T22:48:06Z</cp:lastPrinted>
  <dcterms:created xsi:type="dcterms:W3CDTF">2014-01-14T22:28:57Z</dcterms:created>
  <dcterms:modified xsi:type="dcterms:W3CDTF">2014-02-04T14:48:10Z</dcterms:modified>
</cp:coreProperties>
</file>