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pivotTables/pivotTable2.xml" ContentType="application/vnd.openxmlformats-officedocument.spreadsheetml.pivotTab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autoCompressPictures="0" defaultThemeVersion="124226"/>
  <bookViews>
    <workbookView xWindow="10230" yWindow="-15" windowWidth="10275" windowHeight="9480" tabRatio="640"/>
  </bookViews>
  <sheets>
    <sheet name="1. COL. NUME. TOTAL DE EXP." sheetId="1" r:id="rId1"/>
    <sheet name="2. INDICE ASIST. X HABT." sheetId="2" r:id="rId2"/>
    <sheet name="3. COL. ESPECTADORES X SEM." sheetId="3" r:id="rId3"/>
    <sheet name="4. COL. TAQUILA MERC. PESOS-USD" sheetId="4" r:id="rId4"/>
    <sheet name="5. ESTRENOS CINEMATO EN COL" sheetId="5" r:id="rId5"/>
    <sheet name="6. ESTRENOS PELICULAS COLOMBIAN" sheetId="6" r:id="rId6"/>
    <sheet name="7. PARTI. PEL. COL EN ESTRENOS" sheetId="7" r:id="rId7"/>
    <sheet name="8. PANTALLAS ECHIBICI. EN COL." sheetId="14" r:id="rId8"/>
    <sheet name="9. ASISTENCIA A CINE CIUDADES" sheetId="9" r:id="rId9"/>
  </sheets>
  <calcPr calcId="145621"/>
  <pivotCaches>
    <pivotCache cacheId="0" r:id="rId10"/>
    <pivotCache cacheId="1" r:id="rId11"/>
    <pivotCache cacheId="2" r:id="rId12"/>
    <pivotCache cacheId="3" r:id="rId1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6" i="1" l="1"/>
  <c r="H45" i="1"/>
  <c r="F128" i="9" l="1"/>
  <c r="F130" i="9"/>
  <c r="F132" i="9"/>
  <c r="E132" i="9"/>
  <c r="E126" i="9"/>
  <c r="F131" i="9"/>
  <c r="F133" i="9"/>
  <c r="F129" i="9"/>
  <c r="E128" i="9"/>
  <c r="E130" i="9"/>
  <c r="E131" i="9"/>
  <c r="E133" i="9"/>
  <c r="E129" i="9"/>
  <c r="J131" i="9"/>
  <c r="I131" i="9"/>
  <c r="E29" i="1"/>
  <c r="F29" i="1"/>
  <c r="N191" i="9"/>
  <c r="N192" i="9"/>
  <c r="N193" i="9"/>
  <c r="N194" i="9"/>
  <c r="N143" i="9"/>
  <c r="N195" i="9"/>
  <c r="N190" i="9"/>
  <c r="N189" i="9"/>
  <c r="M191" i="9"/>
  <c r="M192" i="9"/>
  <c r="M193" i="9"/>
  <c r="M194" i="9"/>
  <c r="M190" i="9"/>
  <c r="M189" i="9"/>
  <c r="M195" i="9"/>
  <c r="M143" i="9"/>
  <c r="O143" i="9"/>
  <c r="O138" i="9"/>
  <c r="O139" i="9"/>
  <c r="O140" i="9"/>
  <c r="O141" i="9"/>
  <c r="O142" i="9"/>
  <c r="O137" i="9"/>
  <c r="G18" i="7"/>
  <c r="G19" i="7"/>
  <c r="I22" i="4"/>
  <c r="D21" i="4"/>
  <c r="F19" i="4"/>
  <c r="G19" i="4"/>
  <c r="F18" i="4"/>
  <c r="G18" i="4"/>
  <c r="E23" i="4"/>
  <c r="F17" i="4"/>
  <c r="E19" i="4"/>
  <c r="E18" i="4"/>
  <c r="H18" i="3"/>
  <c r="I18" i="3"/>
  <c r="G18" i="3"/>
  <c r="F18" i="2"/>
  <c r="F17" i="2"/>
  <c r="D20" i="2"/>
  <c r="E44" i="1"/>
  <c r="F46" i="1"/>
  <c r="F43" i="1"/>
  <c r="F44" i="1"/>
  <c r="D44" i="1"/>
  <c r="L143" i="9"/>
  <c r="K143" i="9"/>
  <c r="L189" i="9"/>
  <c r="L190" i="9"/>
  <c r="L191" i="9"/>
  <c r="L192" i="9"/>
  <c r="L193" i="9"/>
  <c r="L194" i="9"/>
  <c r="L195" i="9"/>
  <c r="G17" i="7"/>
  <c r="F16" i="4"/>
  <c r="F21" i="4"/>
  <c r="G17" i="4"/>
  <c r="E17" i="4"/>
  <c r="I17" i="3"/>
  <c r="I16" i="3"/>
  <c r="D20" i="3"/>
  <c r="H17" i="3"/>
  <c r="H16" i="3"/>
  <c r="C20" i="3"/>
  <c r="G17" i="3"/>
  <c r="F16" i="2"/>
  <c r="F15" i="2"/>
  <c r="E42" i="1"/>
  <c r="F26" i="1"/>
  <c r="E41" i="1"/>
  <c r="D46" i="1"/>
  <c r="F42" i="1"/>
  <c r="D42" i="1"/>
  <c r="F115" i="9"/>
  <c r="E115" i="9"/>
  <c r="E26" i="1"/>
  <c r="F114" i="9"/>
  <c r="E114" i="9"/>
  <c r="F113" i="9"/>
  <c r="E113" i="9"/>
  <c r="E111" i="9"/>
  <c r="F111" i="9"/>
  <c r="F9" i="4"/>
  <c r="F10" i="4"/>
  <c r="F11" i="4"/>
  <c r="F12" i="4"/>
  <c r="F13" i="4"/>
  <c r="F14" i="4"/>
  <c r="F15" i="4"/>
  <c r="F8" i="4"/>
  <c r="J143" i="9"/>
  <c r="K189" i="9"/>
  <c r="K190" i="9"/>
  <c r="K191" i="9"/>
  <c r="K192" i="9"/>
  <c r="K193" i="9"/>
  <c r="K194" i="9"/>
  <c r="K195" i="9"/>
  <c r="G16" i="7"/>
  <c r="G16" i="4"/>
  <c r="E16" i="4"/>
  <c r="I15" i="3"/>
  <c r="H15" i="3"/>
  <c r="G16" i="3"/>
  <c r="F14" i="2"/>
  <c r="F41" i="1"/>
  <c r="D41" i="1"/>
  <c r="I143" i="9"/>
  <c r="D189" i="9"/>
  <c r="D190" i="9"/>
  <c r="D191" i="9"/>
  <c r="D192" i="9"/>
  <c r="D193" i="9"/>
  <c r="D194" i="9"/>
  <c r="D195" i="9"/>
  <c r="E189" i="9"/>
  <c r="E190" i="9"/>
  <c r="E191" i="9"/>
  <c r="E192" i="9"/>
  <c r="E193" i="9"/>
  <c r="E194" i="9"/>
  <c r="E195" i="9"/>
  <c r="F189" i="9"/>
  <c r="F190" i="9"/>
  <c r="F191" i="9"/>
  <c r="F192" i="9"/>
  <c r="F193" i="9"/>
  <c r="F194" i="9"/>
  <c r="F195" i="9"/>
  <c r="G189" i="9"/>
  <c r="G190" i="9"/>
  <c r="G191" i="9"/>
  <c r="G192" i="9"/>
  <c r="G193" i="9"/>
  <c r="G194" i="9"/>
  <c r="G195" i="9"/>
  <c r="H189" i="9"/>
  <c r="H190" i="9"/>
  <c r="H191" i="9"/>
  <c r="H192" i="9"/>
  <c r="H193" i="9"/>
  <c r="H194" i="9"/>
  <c r="H195" i="9"/>
  <c r="I189" i="9"/>
  <c r="I190" i="9"/>
  <c r="I191" i="9"/>
  <c r="I192" i="9"/>
  <c r="I193" i="9"/>
  <c r="I194" i="9"/>
  <c r="I195" i="9"/>
  <c r="J189" i="9"/>
  <c r="J190" i="9"/>
  <c r="J191" i="9"/>
  <c r="J192" i="9"/>
  <c r="J193" i="9"/>
  <c r="J194" i="9"/>
  <c r="J195" i="9"/>
  <c r="C189" i="9"/>
  <c r="C190" i="9"/>
  <c r="C191" i="9"/>
  <c r="C192" i="9"/>
  <c r="C193" i="9"/>
  <c r="C194" i="9"/>
  <c r="C195" i="9"/>
  <c r="D143" i="9"/>
  <c r="E143" i="9"/>
  <c r="F143" i="9"/>
  <c r="G143" i="9"/>
  <c r="H143" i="9"/>
  <c r="C143" i="9"/>
  <c r="H14" i="3"/>
  <c r="I9" i="3"/>
  <c r="I10" i="3"/>
  <c r="I11" i="3"/>
  <c r="I12" i="3"/>
  <c r="I13" i="3"/>
  <c r="I14" i="3"/>
  <c r="I8" i="3"/>
  <c r="H9" i="3"/>
  <c r="H10" i="3"/>
  <c r="H11" i="3"/>
  <c r="H12" i="3"/>
  <c r="H13" i="3"/>
  <c r="H8" i="3"/>
  <c r="G9" i="3"/>
  <c r="G10" i="3"/>
  <c r="G11" i="3"/>
  <c r="G12" i="3"/>
  <c r="G13" i="3"/>
  <c r="G14" i="3"/>
  <c r="G15" i="3"/>
  <c r="G8" i="3"/>
  <c r="G9" i="7"/>
  <c r="G10" i="7"/>
  <c r="G11" i="7"/>
  <c r="G12" i="7"/>
  <c r="G13" i="7"/>
  <c r="G14" i="7"/>
  <c r="G15" i="7"/>
  <c r="G8" i="7"/>
  <c r="G9" i="4"/>
  <c r="G10" i="4"/>
  <c r="G11" i="4"/>
  <c r="G12" i="4"/>
  <c r="G13" i="4"/>
  <c r="G14" i="4"/>
  <c r="G8" i="4"/>
  <c r="E9" i="4"/>
  <c r="E10" i="4"/>
  <c r="E11" i="4"/>
  <c r="E12" i="4"/>
  <c r="E13" i="4"/>
  <c r="E14" i="4"/>
  <c r="E15" i="4"/>
  <c r="E8" i="4"/>
  <c r="F8" i="2"/>
  <c r="F9" i="2"/>
  <c r="F10" i="2"/>
  <c r="F11" i="2"/>
  <c r="F12" i="2"/>
  <c r="F13" i="2"/>
  <c r="F7" i="2"/>
  <c r="F34" i="1"/>
  <c r="F35" i="1"/>
  <c r="F36" i="1"/>
  <c r="F37" i="1"/>
  <c r="F38" i="1"/>
  <c r="F39" i="1"/>
  <c r="F40" i="1"/>
  <c r="F33" i="1"/>
  <c r="G15" i="4"/>
</calcChain>
</file>

<file path=xl/comments1.xml><?xml version="1.0" encoding="utf-8"?>
<comments xmlns="http://schemas.openxmlformats.org/spreadsheetml/2006/main">
  <authors>
    <author>Diego Bustos</author>
  </authors>
  <commentList>
    <comment ref="E29" authorId="0">
      <text>
        <r>
          <rPr>
            <b/>
            <sz val="9"/>
            <color indexed="81"/>
            <rFont val="Calibri"/>
            <family val="2"/>
          </rPr>
          <t>Diego Bustos:</t>
        </r>
        <r>
          <rPr>
            <sz val="9"/>
            <color indexed="81"/>
            <rFont val="Calibri"/>
            <family val="2"/>
          </rPr>
          <t xml:space="preserve">
Incluye B.O. y espectadores de LA MUJER DEL ANIMAL que CADBOX la registra en 2016</t>
        </r>
      </text>
    </comment>
  </commentList>
</comments>
</file>

<file path=xl/comments2.xml><?xml version="1.0" encoding="utf-8"?>
<comments xmlns="http://schemas.openxmlformats.org/spreadsheetml/2006/main">
  <authors>
    <author>Diego Bustos</author>
    <author>Asistenteplaneacion</author>
  </authors>
  <commentList>
    <comment ref="C13" authorId="0">
      <text>
        <r>
          <rPr>
            <b/>
            <sz val="9"/>
            <color indexed="81"/>
            <rFont val="Calibri"/>
            <family val="2"/>
          </rPr>
          <t>Diego Bustos:</t>
        </r>
        <r>
          <rPr>
            <sz val="9"/>
            <color indexed="81"/>
            <rFont val="Calibri"/>
            <family val="2"/>
          </rPr>
          <t xml:space="preserve">
Incluye Monte Adentro y Paisaje Indeleble
</t>
        </r>
      </text>
    </comment>
    <comment ref="C14" authorId="1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Matachindé, La Luciérnaga y Moría
</t>
        </r>
      </text>
    </comment>
  </commentList>
</comments>
</file>

<file path=xl/comments3.xml><?xml version="1.0" encoding="utf-8"?>
<comments xmlns="http://schemas.openxmlformats.org/spreadsheetml/2006/main">
  <authors>
    <author>Asistenteplaneacion</author>
  </authors>
  <commentList>
    <comment ref="E111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1.488.000 Monte Adentro</t>
        </r>
      </text>
    </comment>
    <comment ref="F111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267 espectadores Monte Adentro</t>
        </r>
      </text>
    </comment>
    <comment ref="E113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1.158.000 Monte Adentro</t>
        </r>
      </text>
    </comment>
    <comment ref="F113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Incluye286 Monte Adentro</t>
        </r>
      </text>
    </comment>
    <comment ref="E114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2.321.500 Monte Adentro</t>
        </r>
      </text>
    </comment>
    <comment ref="F114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401 Monte Adentro</t>
        </r>
      </text>
    </comment>
    <comment ref="E115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1.087.500 Monte Adentro 
</t>
        </r>
      </text>
    </comment>
    <comment ref="F115" authorId="0">
      <text>
        <r>
          <rPr>
            <b/>
            <sz val="9"/>
            <color indexed="81"/>
            <rFont val="Tahoma"/>
            <family val="2"/>
          </rPr>
          <t>Asistenteplaneacion:</t>
        </r>
        <r>
          <rPr>
            <sz val="9"/>
            <color indexed="81"/>
            <rFont val="Tahoma"/>
            <family val="2"/>
          </rPr>
          <t xml:space="preserve">
Incluye 135 Monte Adentro
</t>
        </r>
      </text>
    </comment>
  </commentList>
</comments>
</file>

<file path=xl/sharedStrings.xml><?xml version="1.0" encoding="utf-8"?>
<sst xmlns="http://schemas.openxmlformats.org/spreadsheetml/2006/main" count="382" uniqueCount="93">
  <si>
    <t>AÑO</t>
  </si>
  <si>
    <t>SEMESTRE</t>
  </si>
  <si>
    <t>TAQUILLA</t>
  </si>
  <si>
    <t>ASISTENCIA</t>
  </si>
  <si>
    <t>1. EVOLUCION DEL MERCADO CINEMATOGRAFICO EN COLOMBIA</t>
  </si>
  <si>
    <t>AÑO-SEMESTRE</t>
  </si>
  <si>
    <t>Etiquetas de fila</t>
  </si>
  <si>
    <t>Total general</t>
  </si>
  <si>
    <t>Suma de TAQUILLA</t>
  </si>
  <si>
    <t>Suma de ASISTENCIA</t>
  </si>
  <si>
    <t>TABLA DINAMICA</t>
  </si>
  <si>
    <t>ASISTENCIA-MILLONES</t>
  </si>
  <si>
    <t>POBLACION COLOMBIA</t>
  </si>
  <si>
    <t>INDICE</t>
  </si>
  <si>
    <t>TOTAL ASISTENCIA</t>
  </si>
  <si>
    <t>TAQUILLA-PESOS COL</t>
  </si>
  <si>
    <t>TRM PROMEDIO 2014-06-30</t>
  </si>
  <si>
    <t>TAQUILLA-DOLARES AMERICANOS</t>
  </si>
  <si>
    <t>TRM PROMEDIO 2013-12-31</t>
  </si>
  <si>
    <t>ESTRENOS PELICULAS EN COLOMBIA</t>
  </si>
  <si>
    <t>ESTRENO PELICULAS COLOMBIANAS</t>
  </si>
  <si>
    <t>ESTRENO TOTAL PELICULAS</t>
  </si>
  <si>
    <t>PARTICIPACION COLOMBIANAS</t>
  </si>
  <si>
    <t>35mm</t>
  </si>
  <si>
    <t>2D</t>
  </si>
  <si>
    <t>Imax</t>
  </si>
  <si>
    <t>Digital</t>
  </si>
  <si>
    <t>3D</t>
  </si>
  <si>
    <t>Movs</t>
  </si>
  <si>
    <t>MEDIO</t>
  </si>
  <si>
    <t>FORMATO</t>
  </si>
  <si>
    <t>CUENTA</t>
  </si>
  <si>
    <t>Suma de CUENTA</t>
  </si>
  <si>
    <t>PANTALLAS</t>
  </si>
  <si>
    <t>BARRANQUILLA</t>
  </si>
  <si>
    <t>BOGOTA</t>
  </si>
  <si>
    <t>BUCARAMANGA</t>
  </si>
  <si>
    <t>CALI</t>
  </si>
  <si>
    <t>MEDELLIN</t>
  </si>
  <si>
    <t>RESTO</t>
  </si>
  <si>
    <t>CIUDAD</t>
  </si>
  <si>
    <t>Etiquetas de columna</t>
  </si>
  <si>
    <t>TOTAL GENERAL</t>
  </si>
  <si>
    <t>TAQUILLA DEL MERCADO CINEMATOGRAFICO EN MILLONES DE PESOS COL</t>
  </si>
  <si>
    <t>TAQUILLA DEL MERCADO CINEMATOGRAFICO MILLONES DE USD</t>
  </si>
  <si>
    <t>ASISTENCIA SEM 1</t>
  </si>
  <si>
    <t>ASISTENCIA SEM 2</t>
  </si>
  <si>
    <t>ASISTENCIA-MILLONES SEM 1</t>
  </si>
  <si>
    <t>ASISTENCIA-MILLONES SEM 2</t>
  </si>
  <si>
    <t>TRM PROMEDIO 2014-12-31</t>
  </si>
  <si>
    <t>(Todas)</t>
  </si>
  <si>
    <t>CRECIMIENTO</t>
  </si>
  <si>
    <t xml:space="preserve"> </t>
  </si>
  <si>
    <t>Monte Adentro</t>
  </si>
  <si>
    <t>Paisaje Indeleble</t>
  </si>
  <si>
    <t>Suma de AÑO-SEMESTRE</t>
  </si>
  <si>
    <t>VARIACION PS 2014-2015</t>
  </si>
  <si>
    <t>TRM PROMEDIO 2015-12-31</t>
  </si>
  <si>
    <t>Total</t>
  </si>
  <si>
    <t>VARIACION 2015-2016</t>
  </si>
  <si>
    <t>Fuente: Cálculos de Proimágenes Colombia con datos de CADBOX propiedad de la ACDPC. Metodología de Fedesarrollo</t>
  </si>
  <si>
    <t>Moría</t>
  </si>
  <si>
    <t>Matachindé</t>
  </si>
  <si>
    <t>La Luciérnaga</t>
  </si>
  <si>
    <t>TRM PROMEDIO 2016-12-31</t>
  </si>
  <si>
    <t>VARIACIÓN 2017-I - 2016-I</t>
  </si>
  <si>
    <t>2016-I</t>
  </si>
  <si>
    <t>2017-I</t>
  </si>
  <si>
    <t>Fuente: Cálculos de Proimágenes Colombia con datos de CADBOX propiedad de la ACDPC. Metodología de Fedesarrollo. *Cálculos para el primer semestre de 2017.
DANE: Proyección de población 2017</t>
  </si>
  <si>
    <t>Fuente: Cálculos de Proimágenes Colombia con datos de CADBOX propiedad de la ACDPC. Metodología de Fedesarrollo. *Cálculos para el primer semestre de 2017.</t>
  </si>
  <si>
    <t>VARIACION 2017-I -2016-I</t>
  </si>
  <si>
    <t xml:space="preserve">* Los espectadores del primer semestre de 2017 es el mayor de los  últimos 10 años.                                                                                                                          </t>
  </si>
  <si>
    <t>TRM PROMEDIO 2016-06-30</t>
  </si>
  <si>
    <t>TRM PROMEDIO 2017-06-30</t>
  </si>
  <si>
    <t>Fuente: Cálculos de Proimágenes Colombia con datos de CADBOX propiedad de la ACDPC. Metodología de Fedesarrollo. Cálculos para el primer semestre de 2017.</t>
  </si>
  <si>
    <t xml:space="preserve">Fuente: Cálculos de Proimágenes Colombia con datos de CADBOX propiedad de la ACDPC. Metodología de Fedesarrollo. *Cálculos para el primer semestre de 2017. </t>
  </si>
  <si>
    <t>*Durante el primer semestre de 2017 se estrenaron 17 películas colombianas, 2 películas menos que el primer semestre de 2016 que se estrenaron 19 películas colombianas.</t>
  </si>
  <si>
    <t>*Durante el primer semestre de 2017 el porcentaje de participación de títulos nacionales sobre el total de estrenos alcanzó el 10,97%.</t>
  </si>
  <si>
    <t>Fuente: Cálculos de Proimágenes Colombia con datos de SIREC. Metodología de Fedesarrollo. *Cálculos para el primer semestre de 2017.</t>
  </si>
  <si>
    <t>La Mujer del Animal</t>
  </si>
  <si>
    <t>Box Office</t>
  </si>
  <si>
    <t>Admissions</t>
  </si>
  <si>
    <t>Durante el primer semestre de 2017 el índice de asistencia (espectadores/habitantes) creció 0,67% con respecto al primer semestre de 2016.</t>
  </si>
  <si>
    <t>SOLO SE DEBE GRAFICAR EL PRIMER LA BARRA AZUL DEL PRIMER SEMESTRE</t>
  </si>
  <si>
    <t xml:space="preserve">La taquilla para el primer semestre de 2017 supera la taquilla del primer semestre de 2016 en 6.904.973.197 pesos, lo que equivale a un crecimiento del 2,43%. El valor en dólares de la taquilla es 98.273.037 para el primer semestre de 2017.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</si>
  <si>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Fuente: Cálculos de Proimágenes Colombia con datos de CADBOX propiedad de la ACDPC. Metodología de Fedesarrollo. *Cálculos para el primer semestre de 2017.
TRM promedio a junio de 2016: $2.991,68.                                                                                                                                                                                                                                                           TRM promedio a junio de 2017: $2.958,36 (1,11% inferior a la tasa promedio a junio de 2016) </t>
  </si>
  <si>
    <t>B.O.</t>
  </si>
  <si>
    <t>ADMISSIONS</t>
  </si>
  <si>
    <t>TOTAL</t>
  </si>
  <si>
    <t xml:space="preserve">*Para el primer semestre de 2017, la asistencia a cine tuvo un aumento para Medellín y el resto de ciudades diferentes a Bogotá, Cali, Bucaramanga y Barranquilla. Por el contrario, Bogotá, Cali, Bucaramanga y Barranquilla registraron crecimientos negativos aunque no significativos. 
* Barranquilla fue la ciudad que pasó a tener menor asistencia a cine al compararse entre el primer semestre de 2017 (1.204.952) y 2016 (1.379.659) con un crecimiento negativo de 12,66%.
* El resto de las ciudades del país (Resto) alcanzó un total de asistencia equivalente a (13.434.088) para el primer semestre de 2017. 
* De las cinco principales ciudades, Medellín fue la que tuvo crecimiento de asistencia postivo del 7,49% pasando de 2.838.814 espectadores en el primer semestre de 2016 a 2.983.005 en el primer semestre de 2017.
</t>
  </si>
  <si>
    <t>*El número de espectadores para el primer semestre de 2017  aumentó en un 1,96% respecto al primer semestre del año 2016, para un total de 32.945.460 espectadores. Es el menor crecimiento en el comparativo del semestre desde el 2013.</t>
  </si>
  <si>
    <t>*En lo corrido del primer semestre de 2017 hay 27 nuevas pantallas para un total de 1.035.</t>
  </si>
  <si>
    <t xml:space="preserve">*Durante el primer semestre de 2017 se estrenaron 155 películas, 6 películas más que el primer semestre de 2016.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</si>
</sst>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;[Red]\-&quot;$&quot;#,##0.00"/>
    <numFmt numFmtId="41" formatCode="_-* #,##0_-;\-* #,##0_-;_-* &quot;-&quot;_-;_-@_-"/>
    <numFmt numFmtId="164" formatCode="_(* #,##0.00_);_(* \(#,##0.00\);_(* &quot;-&quot;??_);_(@_)"/>
    <numFmt numFmtId="165" formatCode="_-* #,##0.00\ _€_-;\-* #,##0.00\ _€_-;_-* &quot;-&quot;??\ _€_-;_-@_-"/>
    <numFmt numFmtId="166" formatCode="_-* #,##0.0\ _€_-;\-* #,##0.0\ _€_-;_-* &quot;-&quot;??\ _€_-;_-@_-"/>
    <numFmt numFmtId="167" formatCode="_-* #,##0\ _€_-;\-* #,##0\ _€_-;_-* &quot;-&quot;??\ _€_-;_-@_-"/>
    <numFmt numFmtId="168" formatCode="0.0"/>
    <numFmt numFmtId="169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0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35">
    <xf numFmtId="0" fontId="0" fillId="0" borderId="0" xfId="0"/>
    <xf numFmtId="0" fontId="0" fillId="33" borderId="0" xfId="0" applyFill="1"/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67" fontId="0" fillId="33" borderId="10" xfId="1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18" fillId="33" borderId="10" xfId="0" applyNumberFormat="1" applyFont="1" applyFill="1" applyBorder="1" applyAlignment="1" applyProtection="1">
      <alignment horizontal="center" vertical="center"/>
    </xf>
    <xf numFmtId="0" fontId="19" fillId="33" borderId="10" xfId="0" applyNumberFormat="1" applyFont="1" applyFill="1" applyBorder="1" applyAlignment="1" applyProtection="1">
      <alignment horizontal="center" vertical="center"/>
    </xf>
    <xf numFmtId="0" fontId="0" fillId="33" borderId="10" xfId="0" applyFill="1" applyBorder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7" fontId="0" fillId="0" borderId="10" xfId="1" applyNumberFormat="1" applyFont="1" applyBorder="1"/>
    <xf numFmtId="0" fontId="0" fillId="33" borderId="0" xfId="0" applyFill="1" applyAlignment="1">
      <alignment horizontal="left"/>
    </xf>
    <xf numFmtId="165" fontId="0" fillId="33" borderId="10" xfId="0" applyNumberFormat="1" applyFill="1" applyBorder="1"/>
    <xf numFmtId="2" fontId="0" fillId="33" borderId="10" xfId="0" applyNumberFormat="1" applyFill="1" applyBorder="1"/>
    <xf numFmtId="0" fontId="0" fillId="33" borderId="0" xfId="0" applyFill="1" applyBorder="1"/>
    <xf numFmtId="3" fontId="21" fillId="33" borderId="0" xfId="44" applyNumberFormat="1" applyFont="1" applyFill="1" applyBorder="1" applyAlignment="1">
      <alignment horizontal="right"/>
    </xf>
    <xf numFmtId="3" fontId="21" fillId="33" borderId="10" xfId="44" applyNumberFormat="1" applyFont="1" applyFill="1" applyBorder="1" applyAlignment="1">
      <alignment horizontal="right"/>
    </xf>
    <xf numFmtId="2" fontId="0" fillId="33" borderId="10" xfId="0" applyNumberFormat="1" applyFill="1" applyBorder="1" applyAlignment="1">
      <alignment horizontal="center" vertical="center"/>
    </xf>
    <xf numFmtId="0" fontId="0" fillId="33" borderId="0" xfId="0" applyFill="1" applyAlignment="1">
      <alignment wrapText="1"/>
    </xf>
    <xf numFmtId="165" fontId="0" fillId="33" borderId="0" xfId="0" applyNumberFormat="1" applyFill="1"/>
    <xf numFmtId="0" fontId="19" fillId="0" borderId="10" xfId="0" applyNumberFormat="1" applyFont="1" applyFill="1" applyBorder="1" applyAlignment="1" applyProtection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/>
    </xf>
    <xf numFmtId="0" fontId="19" fillId="0" borderId="10" xfId="0" applyNumberFormat="1" applyFont="1" applyFill="1" applyBorder="1" applyAlignment="1" applyProtection="1">
      <alignment horizontal="center" wrapText="1"/>
    </xf>
    <xf numFmtId="167" fontId="0" fillId="33" borderId="0" xfId="0" applyNumberFormat="1" applyFill="1" applyBorder="1"/>
    <xf numFmtId="166" fontId="0" fillId="33" borderId="0" xfId="0" applyNumberFormat="1" applyFill="1" applyBorder="1"/>
    <xf numFmtId="165" fontId="0" fillId="33" borderId="0" xfId="0" applyNumberFormat="1" applyFill="1" applyBorder="1"/>
    <xf numFmtId="2" fontId="0" fillId="33" borderId="0" xfId="0" applyNumberFormat="1" applyFill="1" applyBorder="1"/>
    <xf numFmtId="167" fontId="0" fillId="0" borderId="10" xfId="1" applyNumberFormat="1" applyFont="1" applyBorder="1" applyAlignment="1">
      <alignment horizontal="center" vertical="center"/>
    </xf>
    <xf numFmtId="0" fontId="18" fillId="0" borderId="19" xfId="0" applyNumberFormat="1" applyFont="1" applyFill="1" applyBorder="1" applyAlignment="1" applyProtection="1">
      <alignment horizontal="center"/>
    </xf>
    <xf numFmtId="0" fontId="0" fillId="0" borderId="19" xfId="0" applyBorder="1" applyAlignment="1">
      <alignment horizontal="center"/>
    </xf>
    <xf numFmtId="0" fontId="16" fillId="34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7" fontId="16" fillId="34" borderId="10" xfId="1" applyNumberFormat="1" applyFont="1" applyFill="1" applyBorder="1" applyAlignment="1">
      <alignment horizontal="center" vertical="center"/>
    </xf>
    <xf numFmtId="167" fontId="0" fillId="33" borderId="0" xfId="0" applyNumberFormat="1" applyFill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/>
    <xf numFmtId="0" fontId="16" fillId="33" borderId="19" xfId="0" applyFont="1" applyFill="1" applyBorder="1"/>
    <xf numFmtId="169" fontId="0" fillId="33" borderId="0" xfId="0" applyNumberFormat="1" applyFill="1"/>
    <xf numFmtId="0" fontId="16" fillId="33" borderId="19" xfId="0" applyFont="1" applyFill="1" applyBorder="1" applyAlignment="1">
      <alignment horizontal="center" vertical="center"/>
    </xf>
    <xf numFmtId="0" fontId="0" fillId="33" borderId="19" xfId="0" applyFill="1" applyBorder="1" applyAlignment="1">
      <alignment horizontal="center" vertical="center"/>
    </xf>
    <xf numFmtId="0" fontId="0" fillId="33" borderId="19" xfId="0" applyFill="1" applyBorder="1"/>
    <xf numFmtId="0" fontId="16" fillId="34" borderId="19" xfId="0" applyFont="1" applyFill="1" applyBorder="1" applyAlignment="1">
      <alignment horizontal="center" vertical="center"/>
    </xf>
    <xf numFmtId="0" fontId="16" fillId="34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16" fillId="34" borderId="19" xfId="0" applyFont="1" applyFill="1" applyBorder="1" applyAlignment="1">
      <alignment horizontal="left" vertical="center"/>
    </xf>
    <xf numFmtId="2" fontId="0" fillId="33" borderId="19" xfId="0" applyNumberFormat="1" applyFill="1" applyBorder="1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167" fontId="0" fillId="33" borderId="0" xfId="1" applyNumberFormat="1" applyFont="1" applyFill="1" applyBorder="1" applyAlignment="1">
      <alignment horizontal="center" vertical="center"/>
    </xf>
    <xf numFmtId="167" fontId="0" fillId="0" borderId="19" xfId="1" applyNumberFormat="1" applyFont="1" applyBorder="1"/>
    <xf numFmtId="167" fontId="0" fillId="0" borderId="0" xfId="1" applyNumberFormat="1" applyFont="1" applyBorder="1"/>
    <xf numFmtId="0" fontId="18" fillId="33" borderId="19" xfId="0" applyNumberFormat="1" applyFont="1" applyFill="1" applyBorder="1" applyAlignment="1" applyProtection="1">
      <alignment horizontal="center" vertical="center"/>
    </xf>
    <xf numFmtId="165" fontId="0" fillId="33" borderId="19" xfId="0" applyNumberFormat="1" applyFill="1" applyBorder="1"/>
    <xf numFmtId="167" fontId="0" fillId="33" borderId="0" xfId="1" applyNumberFormat="1" applyFont="1" applyFill="1"/>
    <xf numFmtId="0" fontId="19" fillId="33" borderId="10" xfId="0" applyNumberFormat="1" applyFont="1" applyFill="1" applyBorder="1" applyAlignment="1" applyProtection="1">
      <alignment horizontal="center" vertical="center" wrapText="1"/>
    </xf>
    <xf numFmtId="165" fontId="0" fillId="33" borderId="19" xfId="1" applyFont="1" applyFill="1" applyBorder="1" applyAlignment="1">
      <alignment horizontal="center" vertical="center"/>
    </xf>
    <xf numFmtId="165" fontId="0" fillId="33" borderId="19" xfId="1" applyFont="1" applyFill="1" applyBorder="1"/>
    <xf numFmtId="165" fontId="0" fillId="33" borderId="10" xfId="1" applyNumberFormat="1" applyFont="1" applyFill="1" applyBorder="1" applyAlignment="1">
      <alignment horizontal="center" vertical="center"/>
    </xf>
    <xf numFmtId="165" fontId="0" fillId="33" borderId="0" xfId="1" applyNumberFormat="1" applyFont="1" applyFill="1" applyBorder="1" applyAlignment="1">
      <alignment horizontal="center" vertical="center"/>
    </xf>
    <xf numFmtId="167" fontId="0" fillId="33" borderId="19" xfId="0" applyNumberFormat="1" applyFill="1" applyBorder="1"/>
    <xf numFmtId="168" fontId="0" fillId="33" borderId="19" xfId="0" applyNumberFormat="1" applyFill="1" applyBorder="1"/>
    <xf numFmtId="167" fontId="25" fillId="0" borderId="19" xfId="1" applyNumberFormat="1" applyFont="1" applyBorder="1" applyAlignment="1">
      <alignment horizontal="center"/>
    </xf>
    <xf numFmtId="167" fontId="25" fillId="33" borderId="0" xfId="1" applyNumberFormat="1" applyFont="1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0" fillId="0" borderId="0" xfId="0"/>
    <xf numFmtId="164" fontId="0" fillId="33" borderId="0" xfId="0" applyNumberFormat="1" applyFill="1"/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6" fillId="33" borderId="0" xfId="0" applyFont="1" applyFill="1" applyBorder="1" applyAlignment="1">
      <alignment vertical="center"/>
    </xf>
    <xf numFmtId="0" fontId="16" fillId="33" borderId="19" xfId="0" applyFont="1" applyFill="1" applyBorder="1" applyAlignment="1">
      <alignment vertical="center"/>
    </xf>
    <xf numFmtId="167" fontId="0" fillId="33" borderId="19" xfId="1" applyNumberFormat="1" applyFont="1" applyFill="1" applyBorder="1"/>
    <xf numFmtId="167" fontId="0" fillId="35" borderId="19" xfId="1" applyNumberFormat="1" applyFont="1" applyFill="1" applyBorder="1"/>
    <xf numFmtId="167" fontId="0" fillId="0" borderId="0" xfId="1" applyNumberFormat="1" applyFont="1"/>
    <xf numFmtId="167" fontId="0" fillId="33" borderId="19" xfId="1" applyNumberFormat="1" applyFont="1" applyFill="1" applyBorder="1" applyAlignment="1">
      <alignment horizontal="center" vertical="center"/>
    </xf>
    <xf numFmtId="165" fontId="0" fillId="33" borderId="19" xfId="1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33" borderId="19" xfId="0" applyNumberFormat="1" applyFill="1" applyBorder="1"/>
    <xf numFmtId="8" fontId="0" fillId="0" borderId="0" xfId="0" applyNumberFormat="1"/>
    <xf numFmtId="8" fontId="0" fillId="33" borderId="0" xfId="0" applyNumberFormat="1" applyFill="1"/>
    <xf numFmtId="0" fontId="0" fillId="0" borderId="0" xfId="0" applyFill="1" applyBorder="1" applyAlignment="1">
      <alignment horizontal="left" vertical="top" wrapText="1"/>
    </xf>
    <xf numFmtId="0" fontId="0" fillId="33" borderId="0" xfId="0" applyFill="1" applyBorder="1" applyAlignment="1">
      <alignment horizontal="left" wrapText="1"/>
    </xf>
    <xf numFmtId="167" fontId="0" fillId="33" borderId="19" xfId="1" applyNumberFormat="1" applyFont="1" applyFill="1" applyBorder="1" applyAlignment="1">
      <alignment horizontal="right"/>
    </xf>
    <xf numFmtId="2" fontId="16" fillId="34" borderId="19" xfId="0" applyNumberFormat="1" applyFont="1" applyFill="1" applyBorder="1" applyAlignment="1">
      <alignment horizontal="center" vertical="center"/>
    </xf>
    <xf numFmtId="167" fontId="0" fillId="33" borderId="0" xfId="1" applyNumberFormat="1" applyFont="1" applyFill="1" applyBorder="1"/>
    <xf numFmtId="167" fontId="0" fillId="33" borderId="0" xfId="1" applyNumberFormat="1" applyFont="1" applyFill="1" applyBorder="1" applyAlignment="1">
      <alignment horizontal="right"/>
    </xf>
    <xf numFmtId="2" fontId="0" fillId="33" borderId="0" xfId="0" applyNumberFormat="1" applyFill="1"/>
    <xf numFmtId="0" fontId="0" fillId="33" borderId="19" xfId="0" applyNumberFormat="1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165" fontId="0" fillId="33" borderId="19" xfId="0" applyNumberFormat="1" applyFill="1" applyBorder="1" applyAlignment="1">
      <alignment horizontal="center"/>
    </xf>
    <xf numFmtId="165" fontId="16" fillId="34" borderId="10" xfId="1" applyNumberFormat="1" applyFont="1" applyFill="1" applyBorder="1" applyAlignment="1">
      <alignment horizontal="center" vertical="center"/>
    </xf>
    <xf numFmtId="0" fontId="0" fillId="0" borderId="19" xfId="0" applyBorder="1"/>
    <xf numFmtId="0" fontId="30" fillId="0" borderId="19" xfId="0" applyFont="1" applyBorder="1" applyAlignment="1">
      <alignment horizontal="center"/>
    </xf>
    <xf numFmtId="41" fontId="0" fillId="0" borderId="19" xfId="49" applyFont="1" applyBorder="1"/>
    <xf numFmtId="0" fontId="16" fillId="0" borderId="19" xfId="0" applyFont="1" applyFill="1" applyBorder="1" applyAlignment="1">
      <alignment horizontal="left" vertical="center"/>
    </xf>
    <xf numFmtId="41" fontId="16" fillId="0" borderId="19" xfId="0" applyNumberFormat="1" applyFont="1" applyBorder="1"/>
    <xf numFmtId="0" fontId="0" fillId="0" borderId="19" xfId="0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2" fontId="0" fillId="0" borderId="19" xfId="0" applyNumberFormat="1" applyFill="1" applyBorder="1"/>
    <xf numFmtId="0" fontId="0" fillId="0" borderId="19" xfId="0" applyFill="1" applyBorder="1"/>
    <xf numFmtId="0" fontId="16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left" vertical="top" wrapText="1"/>
    </xf>
    <xf numFmtId="0" fontId="0" fillId="33" borderId="12" xfId="0" applyFill="1" applyBorder="1" applyAlignment="1">
      <alignment horizontal="left" vertical="top" wrapText="1"/>
    </xf>
    <xf numFmtId="0" fontId="0" fillId="33" borderId="13" xfId="0" applyFill="1" applyBorder="1" applyAlignment="1">
      <alignment horizontal="left" vertical="top" wrapText="1"/>
    </xf>
    <xf numFmtId="0" fontId="0" fillId="33" borderId="14" xfId="0" applyFill="1" applyBorder="1" applyAlignment="1">
      <alignment horizontal="left" vertical="top" wrapText="1"/>
    </xf>
    <xf numFmtId="0" fontId="0" fillId="33" borderId="0" xfId="0" applyFill="1" applyBorder="1" applyAlignment="1">
      <alignment horizontal="left" vertical="top" wrapText="1"/>
    </xf>
    <xf numFmtId="0" fontId="0" fillId="33" borderId="15" xfId="0" applyFill="1" applyBorder="1" applyAlignment="1">
      <alignment horizontal="left" vertical="top" wrapText="1"/>
    </xf>
    <xf numFmtId="0" fontId="0" fillId="33" borderId="16" xfId="0" applyFill="1" applyBorder="1" applyAlignment="1">
      <alignment horizontal="left" vertical="top" wrapText="1"/>
    </xf>
    <xf numFmtId="0" fontId="0" fillId="33" borderId="17" xfId="0" applyFill="1" applyBorder="1" applyAlignment="1">
      <alignment horizontal="left" vertical="top" wrapText="1"/>
    </xf>
    <xf numFmtId="0" fontId="0" fillId="33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33" borderId="19" xfId="0" applyFill="1" applyBorder="1" applyAlignment="1">
      <alignment horizontal="left" vertical="top" wrapText="1"/>
    </xf>
    <xf numFmtId="0" fontId="16" fillId="33" borderId="19" xfId="0" applyFont="1" applyFill="1" applyBorder="1" applyAlignment="1">
      <alignment horizontal="center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33" borderId="0" xfId="0" applyFill="1" applyAlignment="1">
      <alignment horizontal="center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10" fontId="0" fillId="33" borderId="19" xfId="2" applyNumberFormat="1" applyFont="1" applyFill="1" applyBorder="1" applyAlignment="1">
      <alignment horizontal="center" vertical="center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0" fillId="33" borderId="19" xfId="0" applyFill="1" applyBorder="1" applyAlignment="1">
      <alignment horizontal="left" vertical="top"/>
    </xf>
  </cellXfs>
  <cellStyles count="50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6" builtinId="8" customBuiltin="1"/>
    <cellStyle name="Hipervínculo visitado" xfId="47" builtinId="9" customBuiltin="1"/>
    <cellStyle name="Incorrecto" xfId="9" builtinId="27" customBuiltin="1"/>
    <cellStyle name="Millares" xfId="1" builtinId="3"/>
    <cellStyle name="Millares [0]" xfId="49" builtinId="6"/>
    <cellStyle name="Millares 2" xfId="48"/>
    <cellStyle name="Neutral" xfId="10" builtinId="28" customBuiltin="1"/>
    <cellStyle name="Normal" xfId="0" builtinId="0"/>
    <cellStyle name="Normal 2" xfId="44"/>
    <cellStyle name="Normal 3" xfId="45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Colombia: número total de espectadores</a:t>
            </a:r>
          </a:p>
          <a:p>
            <a:pPr>
              <a:defRPr/>
            </a:pPr>
            <a:r>
              <a:rPr lang="en-US"/>
              <a:t>2007-2017*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'1. COL. NUME. TOTAL DE EXP.'!$E$32</c:f>
              <c:strCache>
                <c:ptCount val="1"/>
                <c:pt idx="0">
                  <c:v>ASISTENCIA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solidFill>
                <a:schemeClr val="accent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DA6-4AE7-AA88-0AA4CCC83A1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DA6-4AE7-AA88-0AA4CCC83A1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1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 COL. NUME. TOTAL DE EXP.'!$C$33:$C$44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'1. COL. NUME. TOTAL DE EXP.'!$F$33:$F$44</c:f>
              <c:numCache>
                <c:formatCode>_-* #,##0.00\ _€_-;\-* #,##0.00\ _€_-;_-* "-"??\ _€_-;_-@_-</c:formatCode>
                <c:ptCount val="12"/>
                <c:pt idx="0">
                  <c:v>20.668958</c:v>
                </c:pt>
                <c:pt idx="1">
                  <c:v>21.562877</c:v>
                </c:pt>
                <c:pt idx="2">
                  <c:v>27.067685000000001</c:v>
                </c:pt>
                <c:pt idx="3">
                  <c:v>33.655090999999999</c:v>
                </c:pt>
                <c:pt idx="4">
                  <c:v>38.011963000000002</c:v>
                </c:pt>
                <c:pt idx="5">
                  <c:v>40.849316999999999</c:v>
                </c:pt>
                <c:pt idx="6">
                  <c:v>43.278908999999999</c:v>
                </c:pt>
                <c:pt idx="7">
                  <c:v>46.526192000000002</c:v>
                </c:pt>
                <c:pt idx="8">
                  <c:v>58.805760999999997</c:v>
                </c:pt>
                <c:pt idx="9">
                  <c:v>61.437967999999998</c:v>
                </c:pt>
                <c:pt idx="10">
                  <c:v>32.312398999999999</c:v>
                </c:pt>
                <c:pt idx="11">
                  <c:v>32.945459999999997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DA6-4AE7-AA88-0AA4CCC83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gapDepth val="75"/>
        <c:shape val="box"/>
        <c:axId val="192487424"/>
        <c:axId val="192488960"/>
        <c:axId val="0"/>
      </c:bar3DChart>
      <c:catAx>
        <c:axId val="19248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192488960"/>
        <c:crosses val="autoZero"/>
        <c:auto val="1"/>
        <c:lblAlgn val="ctr"/>
        <c:lblOffset val="100"/>
        <c:noMultiLvlLbl val="0"/>
      </c:catAx>
      <c:valAx>
        <c:axId val="19248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Millones de Espectadores</a:t>
                </a:r>
              </a:p>
            </c:rich>
          </c:tx>
          <c:layout/>
          <c:overlay val="0"/>
        </c:title>
        <c:numFmt formatCode="_-* #,##0.00\ _€_-;\-* #,##0.00\ _€_-;_-* &quot;-&quot;??\ _€_-;_-@_-" sourceLinked="1"/>
        <c:majorTickMark val="out"/>
        <c:minorTickMark val="none"/>
        <c:tickLblPos val="nextTo"/>
        <c:crossAx val="192487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Índice de Asistencia a cine en Colombia</a:t>
            </a:r>
          </a:p>
          <a:p>
            <a:pPr>
              <a:defRPr/>
            </a:pPr>
            <a:r>
              <a:rPr lang="es-ES"/>
              <a:t>2007-2017*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INDICE ASIST. X HABT.'!$F$6</c:f>
              <c:strCache>
                <c:ptCount val="1"/>
                <c:pt idx="0">
                  <c:v>INDICE</c:v>
                </c:pt>
              </c:strCache>
            </c:strRef>
          </c:tx>
          <c:dLbls>
            <c:dLbl>
              <c:idx val="6"/>
              <c:layout>
                <c:manualLayout>
                  <c:x val="-3.9563428374462799E-2"/>
                  <c:y val="-3.8398022368070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29F-4C8B-9F56-C4D53BFB669F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aseline="0"/>
                      <a:t>1,22</a:t>
                    </a:r>
                    <a:endParaRPr lang="es-CO"/>
                  </a:p>
                </c:rich>
              </c:tx>
              <c:dLblPos val="t"/>
              <c:showLegendKey val="0"/>
              <c:showVal val="1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29F-4C8B-9F56-C4D53BFB669F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 INDICE ASIST. X HABT.'!$C$7:$C$18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'2. INDICE ASIST. X HABT.'!$F$7:$F$18</c:f>
              <c:numCache>
                <c:formatCode>0.00</c:formatCode>
                <c:ptCount val="12"/>
                <c:pt idx="0">
                  <c:v>0.47053045752413059</c:v>
                </c:pt>
                <c:pt idx="1">
                  <c:v>0.48509157705199374</c:v>
                </c:pt>
                <c:pt idx="2">
                  <c:v>0.60178719180613671</c:v>
                </c:pt>
                <c:pt idx="3">
                  <c:v>0.73951655985253573</c:v>
                </c:pt>
                <c:pt idx="4">
                  <c:v>0.8255465825406979</c:v>
                </c:pt>
                <c:pt idx="5">
                  <c:v>0.87693684723330811</c:v>
                </c:pt>
                <c:pt idx="6">
                  <c:v>0.91846156187094907</c:v>
                </c:pt>
                <c:pt idx="7">
                  <c:v>0.97617388957740925</c:v>
                </c:pt>
                <c:pt idx="8">
                  <c:v>1.2199766178343625</c:v>
                </c:pt>
                <c:pt idx="9">
                  <c:v>1.2603252649334815</c:v>
                </c:pt>
                <c:pt idx="10">
                  <c:v>0.66284960515476954</c:v>
                </c:pt>
                <c:pt idx="11">
                  <c:v>0.66837866866954987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29F-4C8B-9F56-C4D53BFB669F}"/>
            </c:ext>
          </c:extLst>
        </c:ser>
        <c:ser>
          <c:idx val="1"/>
          <c:order val="1"/>
          <c:cat>
            <c:strRef>
              <c:f>'2. INDICE ASIST. X HABT.'!$C$7:$C$18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'2. INDICE ASIST. X HABT.'!$G$7:$G$14</c:f>
              <c:numCache>
                <c:formatCode>General</c:formatCode>
                <c:ptCount val="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29F-4C8B-9F56-C4D53BFB6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726336"/>
        <c:axId val="193727872"/>
      </c:lineChart>
      <c:catAx>
        <c:axId val="19372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es-CO"/>
          </a:p>
        </c:txPr>
        <c:crossAx val="193727872"/>
        <c:crosses val="autoZero"/>
        <c:auto val="1"/>
        <c:lblAlgn val="ctr"/>
        <c:lblOffset val="100"/>
        <c:noMultiLvlLbl val="0"/>
      </c:catAx>
      <c:valAx>
        <c:axId val="193727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Espectadores por Habitante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93726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Número de Espectadores </a:t>
            </a:r>
          </a:p>
          <a:p>
            <a:pPr>
              <a:defRPr/>
            </a:pPr>
            <a:r>
              <a:rPr lang="en-US"/>
              <a:t>2007-2017*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'3. COL. ESPECTADORES X SEM.'!$E$7</c:f>
              <c:strCache>
                <c:ptCount val="1"/>
                <c:pt idx="0">
                  <c:v>ASISTENCIA SEM 1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888445048637198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085483523253398E-17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29614834954572E-4"/>
                  <c:y val="-2.141250602753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78877130684522E-3"/>
                  <c:y val="-5.35312650688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29614834954572E-4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480741747728597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7888445048637198E-3"/>
                  <c:y val="-1.07062530137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 COL. ESPECTADORES X SEM.'!$C$8:$C$18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'3. COL. ESPECTADORES X SEM.'!$H$8:$H$18</c:f>
              <c:numCache>
                <c:formatCode>_-* #,##0.00\ _€_-;\-* #,##0.00\ _€_-;_-* "-"??\ _€_-;_-@_-</c:formatCode>
                <c:ptCount val="11"/>
                <c:pt idx="0">
                  <c:v>10.883429</c:v>
                </c:pt>
                <c:pt idx="1">
                  <c:v>10.9329</c:v>
                </c:pt>
                <c:pt idx="2">
                  <c:v>12.525838</c:v>
                </c:pt>
                <c:pt idx="3">
                  <c:v>16.639700000000001</c:v>
                </c:pt>
                <c:pt idx="4">
                  <c:v>19.047910999999999</c:v>
                </c:pt>
                <c:pt idx="5">
                  <c:v>20.237902999999999</c:v>
                </c:pt>
                <c:pt idx="6">
                  <c:v>22.006699000000001</c:v>
                </c:pt>
                <c:pt idx="7">
                  <c:v>23.292190000000002</c:v>
                </c:pt>
                <c:pt idx="8">
                  <c:v>30.398902</c:v>
                </c:pt>
                <c:pt idx="9">
                  <c:v>32.312398999999999</c:v>
                </c:pt>
                <c:pt idx="10">
                  <c:v>32.945459999999997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F71-479A-82A6-016F2168A299}"/>
            </c:ext>
          </c:extLst>
        </c:ser>
        <c:ser>
          <c:idx val="1"/>
          <c:order val="1"/>
          <c:tx>
            <c:strRef>
              <c:f>'3. COL. ESPECTADORES X SEM.'!$F$7</c:f>
              <c:strCache>
                <c:ptCount val="1"/>
                <c:pt idx="0">
                  <c:v>ASISTENCIA SEM 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5776890097274301E-3"/>
                  <c:y val="-2.498125703212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4369186796365699E-3"/>
                  <c:y val="-1.0706253013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665335145911499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073038446820004E-3"/>
                  <c:y val="-4.9962514064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5776890097274301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6480741747728597E-3"/>
                  <c:y val="-1.78437550229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7888445048637198E-3"/>
                  <c:y val="-1.42750040183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F71-479A-82A6-016F2168A2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 COL. ESPECTADORES X SEM.'!$C$8:$C$18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'3. COL. ESPECTADORES X SEM.'!$I$8:$I$18</c:f>
              <c:numCache>
                <c:formatCode>_-* #,##0.00\ _€_-;\-* #,##0.00\ _€_-;_-* "-"??\ _€_-;_-@_-</c:formatCode>
                <c:ptCount val="11"/>
                <c:pt idx="0">
                  <c:v>9.7855290000000004</c:v>
                </c:pt>
                <c:pt idx="1">
                  <c:v>10.629977</c:v>
                </c:pt>
                <c:pt idx="2">
                  <c:v>14.541847000000001</c:v>
                </c:pt>
                <c:pt idx="3">
                  <c:v>17.015391000000001</c:v>
                </c:pt>
                <c:pt idx="4">
                  <c:v>18.964051999999999</c:v>
                </c:pt>
                <c:pt idx="5">
                  <c:v>20.611414</c:v>
                </c:pt>
                <c:pt idx="6">
                  <c:v>21.272210000000001</c:v>
                </c:pt>
                <c:pt idx="7">
                  <c:v>23.234002</c:v>
                </c:pt>
                <c:pt idx="8">
                  <c:v>28.408124999999998</c:v>
                </c:pt>
                <c:pt idx="9">
                  <c:v>29.125568999999999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FF71-479A-82A6-016F2168A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703936"/>
        <c:axId val="193705472"/>
        <c:axId val="0"/>
      </c:bar3DChart>
      <c:catAx>
        <c:axId val="19370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300"/>
            </a:pPr>
            <a:endParaRPr lang="es-CO"/>
          </a:p>
        </c:txPr>
        <c:crossAx val="193705472"/>
        <c:crosses val="autoZero"/>
        <c:auto val="1"/>
        <c:lblAlgn val="ctr"/>
        <c:lblOffset val="100"/>
        <c:noMultiLvlLbl val="0"/>
      </c:catAx>
      <c:valAx>
        <c:axId val="19370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Millones de Espectadores</a:t>
                </a:r>
              </a:p>
            </c:rich>
          </c:tx>
          <c:layout/>
          <c:overlay val="0"/>
        </c:title>
        <c:numFmt formatCode="_-* #,##0.00\ _€_-;\-* #,##0.00\ _€_-;_-* &quot;-&quot;??\ _€_-;_-@_-" sourceLinked="1"/>
        <c:majorTickMark val="none"/>
        <c:minorTickMark val="none"/>
        <c:tickLblPos val="nextTo"/>
        <c:crossAx val="1937039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/>
            </a:pPr>
            <a:r>
              <a:rPr lang="es-ES" sz="1500"/>
              <a:t>Colombia: taquilla del mercado cinematográfico Pesos/USD</a:t>
            </a:r>
          </a:p>
          <a:p>
            <a:pPr>
              <a:defRPr sz="1500"/>
            </a:pPr>
            <a:r>
              <a:rPr lang="es-ES" sz="1500"/>
              <a:t>2007-2017*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'4. COL. TAQUILA MERC. PESOS-USD'!$D$7</c:f>
              <c:strCache>
                <c:ptCount val="1"/>
                <c:pt idx="0">
                  <c:v>TAQUILLA-PESOS COL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A358-495D-96D8-8007B32106EC}"/>
              </c:ext>
            </c:extLst>
          </c:dPt>
          <c:cat>
            <c:strRef>
              <c:f>'4. COL. TAQUILA MERC. PESOS-USD'!$C$8:$C$19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'4. COL. TAQUILA MERC. PESOS-USD'!$E$8:$E$19</c:f>
              <c:numCache>
                <c:formatCode>_-* #,##0.00\ _€_-;\-* #,##0.00\ _€_-;_-* "-"??\ _€_-;_-@_-</c:formatCode>
                <c:ptCount val="12"/>
                <c:pt idx="0">
                  <c:v>148.72588390300001</c:v>
                </c:pt>
                <c:pt idx="1">
                  <c:v>159.980785142</c:v>
                </c:pt>
                <c:pt idx="2">
                  <c:v>198.07859488700001</c:v>
                </c:pt>
                <c:pt idx="3">
                  <c:v>258.08733764999999</c:v>
                </c:pt>
                <c:pt idx="4">
                  <c:v>294.04287494300002</c:v>
                </c:pt>
                <c:pt idx="5">
                  <c:v>327.77498144899999</c:v>
                </c:pt>
                <c:pt idx="6">
                  <c:v>351.99928098300001</c:v>
                </c:pt>
                <c:pt idx="7">
                  <c:v>384.03359092300002</c:v>
                </c:pt>
                <c:pt idx="8">
                  <c:v>492.20915000000002</c:v>
                </c:pt>
                <c:pt idx="9">
                  <c:v>531.12159453300001</c:v>
                </c:pt>
                <c:pt idx="10">
                  <c:v>283.82204877499998</c:v>
                </c:pt>
                <c:pt idx="11">
                  <c:v>290.72702197199999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58-495D-96D8-8007B32106EC}"/>
            </c:ext>
          </c:extLst>
        </c:ser>
        <c:ser>
          <c:idx val="1"/>
          <c:order val="1"/>
          <c:tx>
            <c:strRef>
              <c:f>'4. COL. TAQUILA MERC. PESOS-USD'!$F$7</c:f>
              <c:strCache>
                <c:ptCount val="1"/>
                <c:pt idx="0">
                  <c:v>TAQUILLA-DOLARES AMERICANOS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358-495D-96D8-8007B32106EC}"/>
              </c:ext>
            </c:extLst>
          </c:dPt>
          <c:cat>
            <c:strRef>
              <c:f>'4. COL. TAQUILA MERC. PESOS-USD'!$C$8:$C$19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'4. COL. TAQUILA MERC. PESOS-USD'!$G$8:$G$19</c:f>
              <c:numCache>
                <c:formatCode>_-* #,##0.00\ _€_-;\-* #,##0.00\ _€_-;_-* "-"??\ _€_-;_-@_-</c:formatCode>
                <c:ptCount val="12"/>
                <c:pt idx="0">
                  <c:v>54.151650628989209</c:v>
                </c:pt>
                <c:pt idx="1">
                  <c:v>58.24960226836631</c:v>
                </c:pt>
                <c:pt idx="2">
                  <c:v>72.121157299005645</c:v>
                </c:pt>
                <c:pt idx="3">
                  <c:v>93.970564997979224</c:v>
                </c:pt>
                <c:pt idx="4">
                  <c:v>107.06211061580866</c:v>
                </c:pt>
                <c:pt idx="5">
                  <c:v>119.344096767487</c:v>
                </c:pt>
                <c:pt idx="6">
                  <c:v>128.16425483730026</c:v>
                </c:pt>
                <c:pt idx="7">
                  <c:v>139.82806690879565</c:v>
                </c:pt>
                <c:pt idx="8">
                  <c:v>179.2151925926735</c:v>
                </c:pt>
                <c:pt idx="9">
                  <c:v>173.9431832283145</c:v>
                </c:pt>
                <c:pt idx="10">
                  <c:v>94.870456992392235</c:v>
                </c:pt>
                <c:pt idx="11">
                  <c:v>98.273037078651683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58-495D-96D8-8007B3210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581888"/>
        <c:axId val="220583424"/>
        <c:axId val="0"/>
      </c:bar3DChart>
      <c:catAx>
        <c:axId val="22058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583424"/>
        <c:crosses val="autoZero"/>
        <c:auto val="1"/>
        <c:lblAlgn val="ctr"/>
        <c:lblOffset val="100"/>
        <c:noMultiLvlLbl val="0"/>
      </c:catAx>
      <c:valAx>
        <c:axId val="220583424"/>
        <c:scaling>
          <c:orientation val="minMax"/>
        </c:scaling>
        <c:delete val="0"/>
        <c:axPos val="l"/>
        <c:majorGridlines/>
        <c:numFmt formatCode="_-* #,##0.00\ _€_-;\-* #,##0.00\ _€_-;_-* &quot;-&quot;??\ _€_-;_-@_-" sourceLinked="1"/>
        <c:majorTickMark val="none"/>
        <c:minorTickMark val="none"/>
        <c:tickLblPos val="nextTo"/>
        <c:crossAx val="2205818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Estrenos cinematográficos</a:t>
            </a:r>
            <a:r>
              <a:rPr lang="en-US" baseline="0"/>
              <a:t> en Colombia</a:t>
            </a:r>
          </a:p>
          <a:p>
            <a:pPr>
              <a:defRPr/>
            </a:pPr>
            <a:r>
              <a:rPr lang="en-US" baseline="0"/>
              <a:t>2007-2017*</a:t>
            </a:r>
            <a:endParaRPr lang="en-US"/>
          </a:p>
        </c:rich>
      </c:tx>
      <c:layout>
        <c:manualLayout>
          <c:xMode val="edge"/>
          <c:yMode val="edge"/>
          <c:x val="0.24190337709851301"/>
          <c:y val="2.72201429057502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CB04-4AB0-92DC-D93D5EE030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 ESTRENOS CINEMATO EN COL'!$B$5:$B$16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'5. ESTRENOS CINEMATO EN COL'!$C$5:$C$16</c:f>
              <c:numCache>
                <c:formatCode>General</c:formatCode>
                <c:ptCount val="12"/>
                <c:pt idx="0">
                  <c:v>189</c:v>
                </c:pt>
                <c:pt idx="1">
                  <c:v>213</c:v>
                </c:pt>
                <c:pt idx="2">
                  <c:v>214</c:v>
                </c:pt>
                <c:pt idx="3">
                  <c:v>206</c:v>
                </c:pt>
                <c:pt idx="4">
                  <c:v>206</c:v>
                </c:pt>
                <c:pt idx="5">
                  <c:v>213</c:v>
                </c:pt>
                <c:pt idx="6">
                  <c:v>244</c:v>
                </c:pt>
                <c:pt idx="7">
                  <c:v>274</c:v>
                </c:pt>
                <c:pt idx="8">
                  <c:v>338</c:v>
                </c:pt>
                <c:pt idx="9">
                  <c:v>312</c:v>
                </c:pt>
                <c:pt idx="10">
                  <c:v>149</c:v>
                </c:pt>
                <c:pt idx="11">
                  <c:v>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04-4AB0-92DC-D93D5EE030A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'5. ESTRENOS CINEMATO EN COL'!#REF!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742400"/>
        <c:axId val="220743936"/>
        <c:axId val="0"/>
      </c:bar3DChart>
      <c:catAx>
        <c:axId val="22074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743936"/>
        <c:crosses val="autoZero"/>
        <c:auto val="1"/>
        <c:lblAlgn val="ctr"/>
        <c:lblOffset val="100"/>
        <c:noMultiLvlLbl val="0"/>
      </c:catAx>
      <c:valAx>
        <c:axId val="220743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Nùmero de Estrenos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074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Estrenos películas</a:t>
            </a:r>
            <a:r>
              <a:rPr lang="en-US" baseline="0"/>
              <a:t> colombianas</a:t>
            </a:r>
          </a:p>
          <a:p>
            <a:pPr>
              <a:defRPr/>
            </a:pPr>
            <a:r>
              <a:rPr lang="en-US" baseline="0"/>
              <a:t>2007-2017*</a:t>
            </a:r>
            <a:endParaRPr lang="en-US"/>
          </a:p>
        </c:rich>
      </c:tx>
      <c:layout>
        <c:manualLayout>
          <c:xMode val="edge"/>
          <c:yMode val="edge"/>
          <c:x val="0.31837844620001898"/>
          <c:y val="2.129436185660010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054E-4530-B04F-EA9C40BA7EC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5"/>
              <c:layout>
                <c:manualLayout>
                  <c:x val="1.6354017345045001E-3"/>
                  <c:y val="-2.31968796674262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54E-4530-B04F-EA9C40BA7EC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'5. ESTRENOS CINEMATO EN COL'!$B$5:$B$16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'6. ESTRENOS PELICULAS COLOMBIAN'!$D$6:$D$17</c:f>
              <c:numCache>
                <c:formatCode>General</c:formatCode>
                <c:ptCount val="12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18</c:v>
                </c:pt>
                <c:pt idx="5">
                  <c:v>23</c:v>
                </c:pt>
                <c:pt idx="6">
                  <c:v>17</c:v>
                </c:pt>
                <c:pt idx="7">
                  <c:v>28</c:v>
                </c:pt>
                <c:pt idx="8">
                  <c:v>36</c:v>
                </c:pt>
                <c:pt idx="9">
                  <c:v>41</c:v>
                </c:pt>
                <c:pt idx="10">
                  <c:v>19</c:v>
                </c:pt>
                <c:pt idx="11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54E-4530-B04F-EA9C40BA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811648"/>
        <c:axId val="220813184"/>
        <c:axId val="0"/>
      </c:bar3DChart>
      <c:catAx>
        <c:axId val="2208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813184"/>
        <c:crosses val="autoZero"/>
        <c:auto val="1"/>
        <c:lblAlgn val="ctr"/>
        <c:lblOffset val="100"/>
        <c:noMultiLvlLbl val="0"/>
      </c:catAx>
      <c:valAx>
        <c:axId val="220813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Nùmero de Estrenos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0811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las películas nacionales en el total de estrenos en Colombia 2007-2017*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dLbl>
              <c:idx val="0"/>
              <c:layout>
                <c:manualLayout>
                  <c:x val="-2.7870680044593098E-2"/>
                  <c:y val="-5.349381477766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9728725380899299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6012634708286901E-2"/>
                  <c:y val="-3.67769976596456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93088071348902E-2"/>
                  <c:y val="-4.0120361083249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2025269416573802E-2"/>
                  <c:y val="-4.68070879304580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B2E-4FBC-966F-C6C8813D74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'7. PARTI. PEL. COL EN ESTRENOS'!$D$8:$D$19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'7. PARTI. PEL. COL EN ESTRENOS'!$G$8:$G$19</c:f>
              <c:numCache>
                <c:formatCode>0.00</c:formatCode>
                <c:ptCount val="12"/>
                <c:pt idx="0">
                  <c:v>5.2910052910052912</c:v>
                </c:pt>
                <c:pt idx="1">
                  <c:v>6.103286384976526</c:v>
                </c:pt>
                <c:pt idx="2">
                  <c:v>5.6074766355140184</c:v>
                </c:pt>
                <c:pt idx="3">
                  <c:v>4.8543689320388346</c:v>
                </c:pt>
                <c:pt idx="4">
                  <c:v>8.7378640776699026</c:v>
                </c:pt>
                <c:pt idx="5">
                  <c:v>10.7981220657277</c:v>
                </c:pt>
                <c:pt idx="6">
                  <c:v>6.9672131147540979</c:v>
                </c:pt>
                <c:pt idx="7">
                  <c:v>10.218978102189782</c:v>
                </c:pt>
                <c:pt idx="8">
                  <c:v>10.650887573964498</c:v>
                </c:pt>
                <c:pt idx="9">
                  <c:v>13.141025641025642</c:v>
                </c:pt>
                <c:pt idx="10">
                  <c:v>12.751677852348994</c:v>
                </c:pt>
                <c:pt idx="11">
                  <c:v>10.967741935483872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B2E-4FBC-966F-C6C8813D7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12096"/>
        <c:axId val="220613632"/>
      </c:lineChart>
      <c:catAx>
        <c:axId val="22061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s-CO"/>
          </a:p>
        </c:txPr>
        <c:crossAx val="220613632"/>
        <c:crosses val="autoZero"/>
        <c:auto val="1"/>
        <c:lblAlgn val="ctr"/>
        <c:lblOffset val="100"/>
        <c:noMultiLvlLbl val="0"/>
      </c:catAx>
      <c:valAx>
        <c:axId val="220613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Participación del cine colombiano en el total de estrenos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22061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Pantallas de exhibición</a:t>
            </a:r>
            <a:r>
              <a:rPr lang="en-US" baseline="0"/>
              <a:t> en Colombia</a:t>
            </a:r>
          </a:p>
          <a:p>
            <a:pPr>
              <a:defRPr/>
            </a:pPr>
            <a:r>
              <a:rPr lang="en-US" baseline="0"/>
              <a:t>2007-2017*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'8. PANTALLAS ECHIBICI. EN COL.'!$C$51</c:f>
              <c:strCache>
                <c:ptCount val="1"/>
                <c:pt idx="0">
                  <c:v>PANTALLAS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'8. PANTALLAS ECHIBICI. EN COL.'!$B$52:$B$62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2017-I</c:v>
                </c:pt>
              </c:strCache>
            </c:strRef>
          </c:cat>
          <c:val>
            <c:numRef>
              <c:f>'8. PANTALLAS ECHIBICI. EN COL.'!$C$52:$C$62</c:f>
              <c:numCache>
                <c:formatCode>General</c:formatCode>
                <c:ptCount val="11"/>
                <c:pt idx="0">
                  <c:v>462</c:v>
                </c:pt>
                <c:pt idx="1">
                  <c:v>536</c:v>
                </c:pt>
                <c:pt idx="2">
                  <c:v>530</c:v>
                </c:pt>
                <c:pt idx="3">
                  <c:v>588</c:v>
                </c:pt>
                <c:pt idx="4">
                  <c:v>643</c:v>
                </c:pt>
                <c:pt idx="5">
                  <c:v>704</c:v>
                </c:pt>
                <c:pt idx="6">
                  <c:v>790</c:v>
                </c:pt>
                <c:pt idx="7">
                  <c:v>870</c:v>
                </c:pt>
                <c:pt idx="8">
                  <c:v>935</c:v>
                </c:pt>
                <c:pt idx="9">
                  <c:v>1008</c:v>
                </c:pt>
                <c:pt idx="10">
                  <c:v>1035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588-4A89-942F-A1E438FACE52}"/>
            </c:ext>
          </c:extLst>
        </c:ser>
        <c:ser>
          <c:idx val="0"/>
          <c:order val="1"/>
          <c:cat>
            <c:strRef>
              <c:f>'8. PANTALLAS ECHIBICI. EN COL.'!$B$52:$B$62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2017-I</c:v>
                </c:pt>
              </c:strCache>
            </c:strRef>
          </c:cat>
          <c:val>
            <c:numRef>
              <c:f>'8. PANTALLAS ECHIBICI. EN COL.'!$E$52:$E$59</c:f>
              <c:numCache>
                <c:formatCode>General</c:formatCode>
                <c:ptCount val="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88-4A89-942F-A1E438FAC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14880"/>
        <c:axId val="220716416"/>
      </c:lineChart>
      <c:catAx>
        <c:axId val="22071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16416"/>
        <c:crosses val="autoZero"/>
        <c:auto val="1"/>
        <c:lblAlgn val="ctr"/>
        <c:lblOffset val="100"/>
        <c:noMultiLvlLbl val="0"/>
      </c:catAx>
      <c:valAx>
        <c:axId val="2207164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Número de pantallas de cine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0714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Asistencia a Cine-Principales ciudades</a:t>
            </a:r>
          </a:p>
          <a:p>
            <a:pPr>
              <a:defRPr/>
            </a:pPr>
            <a:r>
              <a:rPr lang="es-CO"/>
              <a:t>2007-2017*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'9. ASISTENCIA A CINE CIUDADES'!$B$189</c:f>
              <c:strCache>
                <c:ptCount val="1"/>
                <c:pt idx="0">
                  <c:v>BOGOTA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CIUDADES'!$C$189:$N$189</c:f>
              <c:numCache>
                <c:formatCode>0.00</c:formatCode>
                <c:ptCount val="12"/>
                <c:pt idx="0">
                  <c:v>9.4934150000000006</c:v>
                </c:pt>
                <c:pt idx="1">
                  <c:v>9.594614</c:v>
                </c:pt>
                <c:pt idx="2">
                  <c:v>12.465304</c:v>
                </c:pt>
                <c:pt idx="3">
                  <c:v>14.907415</c:v>
                </c:pt>
                <c:pt idx="4">
                  <c:v>16.160440999999999</c:v>
                </c:pt>
                <c:pt idx="5">
                  <c:v>17.198868000000001</c:v>
                </c:pt>
                <c:pt idx="6">
                  <c:v>17.855077000000001</c:v>
                </c:pt>
                <c:pt idx="7">
                  <c:v>18.096318</c:v>
                </c:pt>
                <c:pt idx="8">
                  <c:v>20.630299000000001</c:v>
                </c:pt>
                <c:pt idx="9">
                  <c:v>20.726244000000001</c:v>
                </c:pt>
                <c:pt idx="10">
                  <c:v>11.041689999999999</c:v>
                </c:pt>
                <c:pt idx="11">
                  <c:v>10.830698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6A-46BE-9A44-8C7E17E8DD35}"/>
            </c:ext>
          </c:extLst>
        </c:ser>
        <c:ser>
          <c:idx val="1"/>
          <c:order val="1"/>
          <c:tx>
            <c:strRef>
              <c:f>'9. ASISTENCIA A CINE CIUDADES'!$B$190</c:f>
              <c:strCache>
                <c:ptCount val="1"/>
                <c:pt idx="0">
                  <c:v>RESTO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CIUDADES'!$C$190:$N$190</c:f>
              <c:numCache>
                <c:formatCode>0.00</c:formatCode>
                <c:ptCount val="12"/>
                <c:pt idx="0">
                  <c:v>5.0982690000000002</c:v>
                </c:pt>
                <c:pt idx="1">
                  <c:v>5.5789039999999996</c:v>
                </c:pt>
                <c:pt idx="2">
                  <c:v>7.507085</c:v>
                </c:pt>
                <c:pt idx="3">
                  <c:v>9.4272899999999993</c:v>
                </c:pt>
                <c:pt idx="4">
                  <c:v>11.092231</c:v>
                </c:pt>
                <c:pt idx="5">
                  <c:v>12.353249999999999</c:v>
                </c:pt>
                <c:pt idx="6">
                  <c:v>13.31621</c:v>
                </c:pt>
                <c:pt idx="7">
                  <c:v>15.567921999999999</c:v>
                </c:pt>
                <c:pt idx="8">
                  <c:v>22.157437999999999</c:v>
                </c:pt>
                <c:pt idx="9">
                  <c:v>24.006736</c:v>
                </c:pt>
                <c:pt idx="10">
                  <c:v>12.506660999999999</c:v>
                </c:pt>
                <c:pt idx="11">
                  <c:v>13.434087999999999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6A-46BE-9A44-8C7E17E8DD35}"/>
            </c:ext>
          </c:extLst>
        </c:ser>
        <c:ser>
          <c:idx val="2"/>
          <c:order val="2"/>
          <c:tx>
            <c:strRef>
              <c:f>'9. ASISTENCIA A CINE CIUDADES'!$B$191</c:f>
              <c:strCache>
                <c:ptCount val="1"/>
                <c:pt idx="0">
                  <c:v>CALI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CIUDADES'!$C$191:$N$191</c:f>
              <c:numCache>
                <c:formatCode>0.00</c:formatCode>
                <c:ptCount val="12"/>
                <c:pt idx="0">
                  <c:v>2.1650680000000002</c:v>
                </c:pt>
                <c:pt idx="1">
                  <c:v>2.1294960000000001</c:v>
                </c:pt>
                <c:pt idx="2">
                  <c:v>2.325329</c:v>
                </c:pt>
                <c:pt idx="3">
                  <c:v>3.338962</c:v>
                </c:pt>
                <c:pt idx="4">
                  <c:v>3.8253370000000002</c:v>
                </c:pt>
                <c:pt idx="5">
                  <c:v>4.1590410000000002</c:v>
                </c:pt>
                <c:pt idx="6">
                  <c:v>4.3228030000000004</c:v>
                </c:pt>
                <c:pt idx="7">
                  <c:v>4.4956579999999997</c:v>
                </c:pt>
                <c:pt idx="8">
                  <c:v>5.4929819999999996</c:v>
                </c:pt>
                <c:pt idx="9">
                  <c:v>5.7588689999999998</c:v>
                </c:pt>
                <c:pt idx="10">
                  <c:v>3.0425330000000002</c:v>
                </c:pt>
                <c:pt idx="11">
                  <c:v>2.997573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6A-46BE-9A44-8C7E17E8DD35}"/>
            </c:ext>
          </c:extLst>
        </c:ser>
        <c:ser>
          <c:idx val="3"/>
          <c:order val="3"/>
          <c:tx>
            <c:strRef>
              <c:f>'9. ASISTENCIA A CINE CIUDADES'!$B$192</c:f>
              <c:strCache>
                <c:ptCount val="1"/>
                <c:pt idx="0">
                  <c:v>MEDELLIN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CIUDADES'!$C$192:$N$192</c:f>
              <c:numCache>
                <c:formatCode>0.00</c:formatCode>
                <c:ptCount val="12"/>
                <c:pt idx="0">
                  <c:v>2.7481200000000001</c:v>
                </c:pt>
                <c:pt idx="1">
                  <c:v>2.8366030000000002</c:v>
                </c:pt>
                <c:pt idx="2">
                  <c:v>3.15646</c:v>
                </c:pt>
                <c:pt idx="3">
                  <c:v>3.5944759999999998</c:v>
                </c:pt>
                <c:pt idx="4">
                  <c:v>3.8164579999999999</c:v>
                </c:pt>
                <c:pt idx="5">
                  <c:v>3.8323830000000001</c:v>
                </c:pt>
                <c:pt idx="6">
                  <c:v>3.9138540000000002</c:v>
                </c:pt>
                <c:pt idx="7">
                  <c:v>4.0608240000000002</c:v>
                </c:pt>
                <c:pt idx="8">
                  <c:v>5.2002870000000003</c:v>
                </c:pt>
                <c:pt idx="9">
                  <c:v>5.3536260000000002</c:v>
                </c:pt>
                <c:pt idx="10">
                  <c:v>2.8388140000000002</c:v>
                </c:pt>
                <c:pt idx="11">
                  <c:v>2.9830049999999999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86A-46BE-9A44-8C7E17E8DD35}"/>
            </c:ext>
          </c:extLst>
        </c:ser>
        <c:ser>
          <c:idx val="4"/>
          <c:order val="4"/>
          <c:tx>
            <c:strRef>
              <c:f>'9. ASISTENCIA A CINE CIUDADES'!$B$193</c:f>
              <c:strCache>
                <c:ptCount val="1"/>
                <c:pt idx="0">
                  <c:v>BUCARAMANGA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CIUDADES'!$C$193:$N$193</c:f>
              <c:numCache>
                <c:formatCode>0.00</c:formatCode>
                <c:ptCount val="12"/>
                <c:pt idx="0">
                  <c:v>0.234845</c:v>
                </c:pt>
                <c:pt idx="1">
                  <c:v>0.29510900000000001</c:v>
                </c:pt>
                <c:pt idx="2">
                  <c:v>0.357072</c:v>
                </c:pt>
                <c:pt idx="3">
                  <c:v>0.91470700000000005</c:v>
                </c:pt>
                <c:pt idx="4">
                  <c:v>1.463789</c:v>
                </c:pt>
                <c:pt idx="5">
                  <c:v>1.556521</c:v>
                </c:pt>
                <c:pt idx="6">
                  <c:v>2.0086279999999999</c:v>
                </c:pt>
                <c:pt idx="7">
                  <c:v>2.1750829999999999</c:v>
                </c:pt>
                <c:pt idx="8">
                  <c:v>2.7703030000000002</c:v>
                </c:pt>
                <c:pt idx="9">
                  <c:v>2.85981</c:v>
                </c:pt>
                <c:pt idx="10">
                  <c:v>1.503042</c:v>
                </c:pt>
                <c:pt idx="11">
                  <c:v>1.495144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86A-46BE-9A44-8C7E17E8DD35}"/>
            </c:ext>
          </c:extLst>
        </c:ser>
        <c:ser>
          <c:idx val="5"/>
          <c:order val="5"/>
          <c:tx>
            <c:strRef>
              <c:f>'9. ASISTENCIA A CINE CIUDADES'!$B$194</c:f>
              <c:strCache>
                <c:ptCount val="1"/>
                <c:pt idx="0">
                  <c:v>BARRANQUILLA</c:v>
                </c:pt>
              </c:strCache>
            </c:strRef>
          </c:tx>
          <c:cat>
            <c:strRef>
              <c:f>'9. ASISTENCIA A CINE CIUDADES'!$C$136:$N$136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2016-I</c:v>
                </c:pt>
                <c:pt idx="11">
                  <c:v>2017-I</c:v>
                </c:pt>
              </c:strCache>
            </c:strRef>
          </c:cat>
          <c:val>
            <c:numRef>
              <c:f>'9. ASISTENCIA A CINE CIUDADES'!$C$194:$N$194</c:f>
              <c:numCache>
                <c:formatCode>0.00</c:formatCode>
                <c:ptCount val="12"/>
                <c:pt idx="0">
                  <c:v>0.92924099999999998</c:v>
                </c:pt>
                <c:pt idx="1">
                  <c:v>1.1281509999999999</c:v>
                </c:pt>
                <c:pt idx="2">
                  <c:v>1.256435</c:v>
                </c:pt>
                <c:pt idx="3">
                  <c:v>1.4722409999999999</c:v>
                </c:pt>
                <c:pt idx="4">
                  <c:v>1.653707</c:v>
                </c:pt>
                <c:pt idx="5">
                  <c:v>1.7492540000000001</c:v>
                </c:pt>
                <c:pt idx="6">
                  <c:v>1.8623369999999999</c:v>
                </c:pt>
                <c:pt idx="7">
                  <c:v>2.1303869999999998</c:v>
                </c:pt>
                <c:pt idx="8">
                  <c:v>2.5544519999999999</c:v>
                </c:pt>
                <c:pt idx="9">
                  <c:v>2.7326830000000002</c:v>
                </c:pt>
                <c:pt idx="10">
                  <c:v>1.379659</c:v>
                </c:pt>
                <c:pt idx="11">
                  <c:v>1.204952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86A-46BE-9A44-8C7E17E8D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00384"/>
        <c:axId val="221201920"/>
      </c:lineChart>
      <c:catAx>
        <c:axId val="22120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1201920"/>
        <c:crosses val="autoZero"/>
        <c:auto val="1"/>
        <c:lblAlgn val="ctr"/>
        <c:lblOffset val="100"/>
        <c:noMultiLvlLbl val="0"/>
      </c:catAx>
      <c:valAx>
        <c:axId val="221201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Millones de Espectadores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2212003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11430</xdr:rowOff>
    </xdr:from>
    <xdr:to>
      <xdr:col>7</xdr:col>
      <xdr:colOff>404813</xdr:colOff>
      <xdr:row>65</xdr:row>
      <xdr:rowOff>83344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20</xdr:row>
      <xdr:rowOff>105833</xdr:rowOff>
    </xdr:from>
    <xdr:to>
      <xdr:col>7</xdr:col>
      <xdr:colOff>31750</xdr:colOff>
      <xdr:row>38</xdr:row>
      <xdr:rowOff>137583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27214</xdr:rowOff>
    </xdr:from>
    <xdr:to>
      <xdr:col>10</xdr:col>
      <xdr:colOff>68036</xdr:colOff>
      <xdr:row>41</xdr:row>
      <xdr:rowOff>40822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163829</xdr:rowOff>
    </xdr:from>
    <xdr:to>
      <xdr:col>8</xdr:col>
      <xdr:colOff>11907</xdr:colOff>
      <xdr:row>56</xdr:row>
      <xdr:rowOff>35718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708660</xdr:colOff>
      <xdr:row>17</xdr:row>
      <xdr:rowOff>179070</xdr:rowOff>
    </xdr:from>
    <xdr:to>
      <xdr:col>5</xdr:col>
      <xdr:colOff>728383</xdr:colOff>
      <xdr:row>39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6</xdr:col>
      <xdr:colOff>33617</xdr:colOff>
      <xdr:row>38</xdr:row>
      <xdr:rowOff>22412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</xdr:colOff>
      <xdr:row>20</xdr:row>
      <xdr:rowOff>42334</xdr:rowOff>
    </xdr:from>
    <xdr:to>
      <xdr:col>9</xdr:col>
      <xdr:colOff>21166</xdr:colOff>
      <xdr:row>41</xdr:row>
      <xdr:rowOff>127000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65</xdr:row>
      <xdr:rowOff>156210</xdr:rowOff>
    </xdr:from>
    <xdr:to>
      <xdr:col>8</xdr:col>
      <xdr:colOff>541020</xdr:colOff>
      <xdr:row>84</xdr:row>
      <xdr:rowOff>22860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144</xdr:row>
      <xdr:rowOff>119061</xdr:rowOff>
    </xdr:from>
    <xdr:to>
      <xdr:col>9</xdr:col>
      <xdr:colOff>595312</xdr:colOff>
      <xdr:row>169</xdr:row>
      <xdr:rowOff>142874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diegobustos/Downloads/graficas_excel/EVOLUCION%20DEL%20MERCADO%20CINEMATOGRAFICO%20EN%20COLOMBIA-PESOS%20COL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gio Murillo" refreshedDate="42019.413685416665" createdVersion="4" refreshedVersion="4" minRefreshableVersion="3" recordCount="96">
  <cacheSource type="worksheet">
    <worksheetSource ref="B7:F103" sheet="9. ASISTENCIA A CINE CIUDADES"/>
  </cacheSource>
  <cacheFields count="5">
    <cacheField name="AÑO" numFmtId="0">
      <sharedItems containsSemiMixedTypes="0" containsString="0" containsNumber="1" containsInteger="1" minValue="2007" maxValue="2014" count="8">
        <n v="2007"/>
        <n v="2008"/>
        <n v="2009"/>
        <n v="2010"/>
        <n v="2011"/>
        <n v="2012"/>
        <n v="2013"/>
        <n v="2014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TAQUILLA" numFmtId="167">
      <sharedItems containsSemiMixedTypes="0" containsString="0" containsNumber="1" containsInteger="1" minValue="672643050" maxValue="79819367860"/>
    </cacheField>
    <cacheField name="ASISTENCIA" numFmtId="167">
      <sharedItems containsSemiMixedTypes="0" containsString="0" containsNumber="1" containsInteger="1" minValue="112936" maxValue="9172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er" refreshedDate="41827.052375694446" createdVersion="4" refreshedVersion="4" minRefreshableVersion="3" recordCount="32">
  <cacheSource type="worksheet">
    <worksheetSource ref="B7:E39" sheet="8. PANTALLAS ECHIBICI. EN COL." r:id="rId2"/>
  </cacheSource>
  <cacheFields count="4">
    <cacheField name="AÑO" numFmtId="0">
      <sharedItems containsSemiMixedTypes="0" containsString="0" containsNumber="1" containsInteger="1" minValue="2006" maxValue="2014" count="9">
        <n v="2006"/>
        <n v="2007"/>
        <n v="2008"/>
        <n v="2009"/>
        <n v="2010"/>
        <n v="2011"/>
        <n v="2012"/>
        <n v="2013"/>
        <n v="2014"/>
      </sharedItems>
    </cacheField>
    <cacheField name="MEDIO" numFmtId="0">
      <sharedItems/>
    </cacheField>
    <cacheField name="FORMATO" numFmtId="0">
      <sharedItems/>
    </cacheField>
    <cacheField name="CUENTA" numFmtId="0">
      <sharedItems containsSemiMixedTypes="0" containsString="0" containsNumber="1" containsInteger="1" minValue="1" maxValue="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Diego Bustos" refreshedDate="42949.521379050922" createdVersion="4" refreshedVersion="4" minRefreshableVersion="3" recordCount="120">
  <cacheSource type="worksheet">
    <worksheetSource ref="B7:F127" sheet="9. ASISTENCIA A CINE CIUDADES"/>
  </cacheSource>
  <cacheFields count="5">
    <cacheField name="AÑO" numFmtId="0">
      <sharedItems containsSemiMixedTypes="0" containsString="0" containsNumber="1" containsInteger="1" minValue="2007" maxValue="2016" count="10">
        <n v="2007"/>
        <n v="2008"/>
        <n v="2009"/>
        <n v="2010"/>
        <n v="2011"/>
        <n v="2012"/>
        <n v="2013"/>
        <n v="2014"/>
        <n v="2015"/>
        <n v="2016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TAQUILLA" numFmtId="167">
      <sharedItems containsSemiMixedTypes="0" containsString="0" containsNumber="1" containsInteger="1" minValue="672643050" maxValue="104861733500"/>
    </cacheField>
    <cacheField name="ASISTENCIA" numFmtId="167">
      <sharedItems containsSemiMixedTypes="0" containsString="0" containsNumber="1" containsInteger="1" minValue="112936" maxValue="125066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Diego Bustos" refreshedDate="42951.688433564814" createdVersion="4" refreshedVersion="4" minRefreshableVersion="3" recordCount="21">
  <cacheSource type="worksheet">
    <worksheetSource ref="C8:F29" sheet="1. COL. NUME. TOTAL DE EXP."/>
  </cacheSource>
  <cacheFields count="4">
    <cacheField name="AÑO-SEMESTRE" numFmtId="0">
      <sharedItems containsSemiMixedTypes="0" containsString="0" containsNumber="1" containsInteger="1" minValue="2007" maxValue="2017" count="11">
        <n v="2007"/>
        <n v="2008"/>
        <n v="2009"/>
        <n v="2010"/>
        <n v="2011"/>
        <n v="2012"/>
        <n v="2013"/>
        <n v="2014"/>
        <n v="2015"/>
        <n v="2016"/>
        <n v="2017"/>
      </sharedItems>
    </cacheField>
    <cacheField name="SEMESTRE" numFmtId="0">
      <sharedItems containsSemiMixedTypes="0" containsString="0" containsNumber="1" containsInteger="1" minValue="1" maxValue="2"/>
    </cacheField>
    <cacheField name="TAQUILLA" numFmtId="167">
      <sharedItems containsSemiMixedTypes="0" containsString="0" containsNumber="1" containsInteger="1" minValue="69435049142" maxValue="290727021972"/>
    </cacheField>
    <cacheField name="ASISTENCIA" numFmtId="167">
      <sharedItems containsSemiMixedTypes="0" containsString="0" containsNumber="1" containsInteger="1" minValue="9785529" maxValue="329454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x v="0"/>
    <n v="3261238250"/>
    <n v="455023"/>
  </r>
  <r>
    <x v="0"/>
    <x v="0"/>
    <x v="1"/>
    <n v="38330857200"/>
    <n v="5067496"/>
  </r>
  <r>
    <x v="0"/>
    <x v="0"/>
    <x v="2"/>
    <n v="746975100"/>
    <n v="121909"/>
  </r>
  <r>
    <x v="0"/>
    <x v="0"/>
    <x v="3"/>
    <n v="9408639200"/>
    <n v="1181874"/>
  </r>
  <r>
    <x v="0"/>
    <x v="0"/>
    <x v="4"/>
    <n v="10668873856"/>
    <n v="1483911"/>
  </r>
  <r>
    <x v="0"/>
    <x v="0"/>
    <x v="5"/>
    <n v="16874251155"/>
    <n v="2573216"/>
  </r>
  <r>
    <x v="0"/>
    <x v="1"/>
    <x v="0"/>
    <n v="3276797350"/>
    <n v="474218"/>
  </r>
  <r>
    <x v="0"/>
    <x v="1"/>
    <x v="1"/>
    <n v="32815016497"/>
    <n v="4425919"/>
  </r>
  <r>
    <x v="0"/>
    <x v="1"/>
    <x v="2"/>
    <n v="672643050"/>
    <n v="112936"/>
  </r>
  <r>
    <x v="0"/>
    <x v="1"/>
    <x v="3"/>
    <n v="7365092350"/>
    <n v="983194"/>
  </r>
  <r>
    <x v="0"/>
    <x v="1"/>
    <x v="4"/>
    <n v="8963976995"/>
    <n v="1264209"/>
  </r>
  <r>
    <x v="0"/>
    <x v="1"/>
    <x v="5"/>
    <n v="16341522900"/>
    <n v="2525053"/>
  </r>
  <r>
    <x v="1"/>
    <x v="0"/>
    <x v="0"/>
    <n v="3625707750"/>
    <n v="540057"/>
  </r>
  <r>
    <x v="1"/>
    <x v="0"/>
    <x v="1"/>
    <n v="38445838007"/>
    <n v="4872020"/>
  </r>
  <r>
    <x v="1"/>
    <x v="0"/>
    <x v="2"/>
    <n v="1020588400"/>
    <n v="149928"/>
  </r>
  <r>
    <x v="1"/>
    <x v="0"/>
    <x v="3"/>
    <n v="9264838650"/>
    <n v="1136392"/>
  </r>
  <r>
    <x v="1"/>
    <x v="0"/>
    <x v="4"/>
    <n v="11026016825"/>
    <n v="1509725"/>
  </r>
  <r>
    <x v="1"/>
    <x v="0"/>
    <x v="5"/>
    <n v="18778162640"/>
    <n v="2724778"/>
  </r>
  <r>
    <x v="1"/>
    <x v="1"/>
    <x v="0"/>
    <n v="4014203600"/>
    <n v="588094"/>
  </r>
  <r>
    <x v="1"/>
    <x v="1"/>
    <x v="1"/>
    <n v="36356990788"/>
    <n v="4722594"/>
  </r>
  <r>
    <x v="1"/>
    <x v="1"/>
    <x v="2"/>
    <n v="966824350"/>
    <n v="145181"/>
  </r>
  <r>
    <x v="1"/>
    <x v="1"/>
    <x v="3"/>
    <n v="8011628650"/>
    <n v="993104"/>
  </r>
  <r>
    <x v="1"/>
    <x v="1"/>
    <x v="4"/>
    <n v="9539075626"/>
    <n v="1326878"/>
  </r>
  <r>
    <x v="1"/>
    <x v="1"/>
    <x v="5"/>
    <n v="18930909856"/>
    <n v="2854126"/>
  </r>
  <r>
    <x v="2"/>
    <x v="0"/>
    <x v="0"/>
    <n v="4210590950"/>
    <n v="596599"/>
  </r>
  <r>
    <x v="2"/>
    <x v="0"/>
    <x v="1"/>
    <n v="45807181451"/>
    <n v="5694005"/>
  </r>
  <r>
    <x v="2"/>
    <x v="0"/>
    <x v="2"/>
    <n v="1066601050"/>
    <n v="157357"/>
  </r>
  <r>
    <x v="2"/>
    <x v="0"/>
    <x v="3"/>
    <n v="10040640450"/>
    <n v="1124875"/>
  </r>
  <r>
    <x v="2"/>
    <x v="0"/>
    <x v="4"/>
    <n v="12300464600"/>
    <n v="1596837"/>
  </r>
  <r>
    <x v="2"/>
    <x v="0"/>
    <x v="5"/>
    <n v="22400391278"/>
    <n v="3356165"/>
  </r>
  <r>
    <x v="2"/>
    <x v="1"/>
    <x v="0"/>
    <n v="4726633350"/>
    <n v="659836"/>
  </r>
  <r>
    <x v="2"/>
    <x v="1"/>
    <x v="1"/>
    <n v="49044179401"/>
    <n v="6771299"/>
  </r>
  <r>
    <x v="2"/>
    <x v="1"/>
    <x v="2"/>
    <n v="1159846200"/>
    <n v="199715"/>
  </r>
  <r>
    <x v="2"/>
    <x v="1"/>
    <x v="3"/>
    <n v="10464596750"/>
    <n v="1200454"/>
  </r>
  <r>
    <x v="2"/>
    <x v="1"/>
    <x v="4"/>
    <n v="12435605900"/>
    <n v="1559623"/>
  </r>
  <r>
    <x v="2"/>
    <x v="1"/>
    <x v="5"/>
    <n v="24421863507"/>
    <n v="4150920"/>
  </r>
  <r>
    <x v="3"/>
    <x v="0"/>
    <x v="0"/>
    <n v="5557103900"/>
    <n v="711428"/>
  </r>
  <r>
    <x v="3"/>
    <x v="0"/>
    <x v="1"/>
    <n v="60827868533"/>
    <n v="7588803"/>
  </r>
  <r>
    <x v="3"/>
    <x v="0"/>
    <x v="2"/>
    <n v="2012364150"/>
    <n v="410057"/>
  </r>
  <r>
    <x v="3"/>
    <x v="0"/>
    <x v="3"/>
    <n v="13182065700"/>
    <n v="1586129"/>
  </r>
  <r>
    <x v="3"/>
    <x v="0"/>
    <x v="4"/>
    <n v="15977775323"/>
    <n v="1826926"/>
  </r>
  <r>
    <x v="3"/>
    <x v="0"/>
    <x v="5"/>
    <n v="27847938562"/>
    <n v="4516357"/>
  </r>
  <r>
    <x v="3"/>
    <x v="1"/>
    <x v="0"/>
    <n v="5916217050"/>
    <n v="760813"/>
  </r>
  <r>
    <x v="3"/>
    <x v="1"/>
    <x v="1"/>
    <n v="61346102137"/>
    <n v="7318612"/>
  </r>
  <r>
    <x v="3"/>
    <x v="1"/>
    <x v="2"/>
    <n v="2913003900"/>
    <n v="504650"/>
  </r>
  <r>
    <x v="3"/>
    <x v="1"/>
    <x v="3"/>
    <n v="13591716100"/>
    <n v="1752833"/>
  </r>
  <r>
    <x v="3"/>
    <x v="1"/>
    <x v="4"/>
    <n v="15298268400"/>
    <n v="1767550"/>
  </r>
  <r>
    <x v="3"/>
    <x v="1"/>
    <x v="5"/>
    <n v="33616913895"/>
    <n v="4910933"/>
  </r>
  <r>
    <x v="4"/>
    <x v="0"/>
    <x v="0"/>
    <n v="6437686830"/>
    <n v="818750"/>
  </r>
  <r>
    <x v="4"/>
    <x v="0"/>
    <x v="1"/>
    <n v="66174449000"/>
    <n v="8171870"/>
  </r>
  <r>
    <x v="4"/>
    <x v="0"/>
    <x v="2"/>
    <n v="4250992440"/>
    <n v="609883"/>
  </r>
  <r>
    <x v="4"/>
    <x v="0"/>
    <x v="3"/>
    <n v="15014997239"/>
    <n v="1936524"/>
  </r>
  <r>
    <x v="4"/>
    <x v="0"/>
    <x v="4"/>
    <n v="16789527500"/>
    <n v="1989817"/>
  </r>
  <r>
    <x v="4"/>
    <x v="0"/>
    <x v="5"/>
    <n v="40019505444"/>
    <n v="5521067"/>
  </r>
  <r>
    <x v="4"/>
    <x v="1"/>
    <x v="0"/>
    <n v="6535283900"/>
    <n v="834957"/>
  </r>
  <r>
    <x v="4"/>
    <x v="1"/>
    <x v="1"/>
    <n v="63354637400"/>
    <n v="7988571"/>
  </r>
  <r>
    <x v="4"/>
    <x v="1"/>
    <x v="2"/>
    <n v="6289380850"/>
    <n v="853906"/>
  </r>
  <r>
    <x v="4"/>
    <x v="1"/>
    <x v="3"/>
    <n v="13633042300"/>
    <n v="1888813"/>
  </r>
  <r>
    <x v="4"/>
    <x v="1"/>
    <x v="4"/>
    <n v="15781813650"/>
    <n v="1826641"/>
  </r>
  <r>
    <x v="4"/>
    <x v="1"/>
    <x v="5"/>
    <n v="39761558390"/>
    <n v="5571164"/>
  </r>
  <r>
    <x v="5"/>
    <x v="0"/>
    <x v="0"/>
    <n v="7101553350"/>
    <n v="872859"/>
  </r>
  <r>
    <x v="5"/>
    <x v="0"/>
    <x v="1"/>
    <n v="71094246475"/>
    <n v="8490687"/>
  </r>
  <r>
    <x v="5"/>
    <x v="0"/>
    <x v="2"/>
    <n v="5782715650"/>
    <n v="734003"/>
  </r>
  <r>
    <x v="5"/>
    <x v="0"/>
    <x v="3"/>
    <n v="15554080225"/>
    <n v="2056769"/>
  </r>
  <r>
    <x v="5"/>
    <x v="0"/>
    <x v="4"/>
    <n v="17256869600"/>
    <n v="1925827"/>
  </r>
  <r>
    <x v="5"/>
    <x v="0"/>
    <x v="5"/>
    <n v="46788850750"/>
    <n v="6157758"/>
  </r>
  <r>
    <x v="5"/>
    <x v="1"/>
    <x v="0"/>
    <n v="7047915850"/>
    <n v="876395"/>
  </r>
  <r>
    <x v="5"/>
    <x v="1"/>
    <x v="1"/>
    <n v="73003506500"/>
    <n v="8708181"/>
  </r>
  <r>
    <x v="5"/>
    <x v="1"/>
    <x v="2"/>
    <n v="6173845600"/>
    <n v="822518"/>
  </r>
  <r>
    <x v="5"/>
    <x v="1"/>
    <x v="3"/>
    <n v="15454809850"/>
    <n v="2102272"/>
  </r>
  <r>
    <x v="5"/>
    <x v="1"/>
    <x v="4"/>
    <n v="16859499799"/>
    <n v="1906556"/>
  </r>
  <r>
    <x v="5"/>
    <x v="1"/>
    <x v="5"/>
    <n v="45657087800"/>
    <n v="6195492"/>
  </r>
  <r>
    <x v="6"/>
    <x v="0"/>
    <x v="0"/>
    <n v="7926057400"/>
    <n v="943894"/>
  </r>
  <r>
    <x v="6"/>
    <x v="0"/>
    <x v="1"/>
    <n v="78730363600"/>
    <n v="9172600"/>
  </r>
  <r>
    <x v="6"/>
    <x v="0"/>
    <x v="2"/>
    <n v="8391581850"/>
    <n v="982045"/>
  </r>
  <r>
    <x v="6"/>
    <x v="0"/>
    <x v="3"/>
    <n v="17346361186"/>
    <n v="2228286"/>
  </r>
  <r>
    <x v="6"/>
    <x v="0"/>
    <x v="4"/>
    <n v="18497644350"/>
    <n v="2010921"/>
  </r>
  <r>
    <x v="6"/>
    <x v="0"/>
    <x v="5"/>
    <n v="50893464767"/>
    <n v="6668953"/>
  </r>
  <r>
    <x v="6"/>
    <x v="1"/>
    <x v="0"/>
    <n v="8121761650"/>
    <n v="918443"/>
  </r>
  <r>
    <x v="6"/>
    <x v="1"/>
    <x v="1"/>
    <n v="70821517930"/>
    <n v="8682477"/>
  </r>
  <r>
    <x v="6"/>
    <x v="1"/>
    <x v="2"/>
    <n v="8557988000"/>
    <n v="1026583"/>
  </r>
  <r>
    <x v="6"/>
    <x v="1"/>
    <x v="3"/>
    <n v="17082555350"/>
    <n v="2094517"/>
  </r>
  <r>
    <x v="6"/>
    <x v="1"/>
    <x v="4"/>
    <n v="17263176600"/>
    <n v="1902933"/>
  </r>
  <r>
    <x v="6"/>
    <x v="1"/>
    <x v="5"/>
    <n v="48366808300"/>
    <n v="6647257"/>
  </r>
  <r>
    <x v="7"/>
    <x v="0"/>
    <x v="0"/>
    <n v="10032936550"/>
    <n v="1047950"/>
  </r>
  <r>
    <x v="7"/>
    <x v="0"/>
    <x v="1"/>
    <n v="79819367860"/>
    <n v="9134886"/>
  </r>
  <r>
    <x v="7"/>
    <x v="0"/>
    <x v="2"/>
    <n v="9298425050"/>
    <n v="1096788"/>
  </r>
  <r>
    <x v="7"/>
    <x v="0"/>
    <x v="3"/>
    <n v="19265662250"/>
    <n v="2313645"/>
  </r>
  <r>
    <x v="7"/>
    <x v="0"/>
    <x v="4"/>
    <n v="19789596200"/>
    <n v="2065864"/>
  </r>
  <r>
    <x v="7"/>
    <x v="0"/>
    <x v="5"/>
    <n v="60148923150"/>
    <n v="7633057"/>
  </r>
  <r>
    <x v="7"/>
    <x v="1"/>
    <x v="0"/>
    <n v="9464349150"/>
    <n v="1082437"/>
  </r>
  <r>
    <x v="7"/>
    <x v="1"/>
    <x v="1"/>
    <n v="75745399163"/>
    <n v="8961432"/>
  </r>
  <r>
    <x v="7"/>
    <x v="1"/>
    <x v="2"/>
    <n v="8465345200"/>
    <n v="1078295"/>
  </r>
  <r>
    <x v="7"/>
    <x v="1"/>
    <x v="3"/>
    <n v="16657788350"/>
    <n v="2182013"/>
  </r>
  <r>
    <x v="7"/>
    <x v="1"/>
    <x v="4"/>
    <n v="18009189900"/>
    <n v="1994960"/>
  </r>
  <r>
    <x v="7"/>
    <x v="1"/>
    <x v="5"/>
    <n v="57336608100"/>
    <n v="793486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">
  <r>
    <x v="0"/>
    <s v="35mm"/>
    <s v="2D"/>
    <n v="422"/>
  </r>
  <r>
    <x v="1"/>
    <s v="35mm"/>
    <s v="2D"/>
    <n v="462"/>
  </r>
  <r>
    <x v="2"/>
    <s v="Imax"/>
    <s v="2D"/>
    <n v="1"/>
  </r>
  <r>
    <x v="2"/>
    <s v="Digital"/>
    <s v="3D"/>
    <n v="11"/>
  </r>
  <r>
    <x v="2"/>
    <s v="35mm"/>
    <s v="2D"/>
    <n v="524"/>
  </r>
  <r>
    <x v="3"/>
    <s v="Imax"/>
    <s v="3D"/>
    <n v="1"/>
  </r>
  <r>
    <x v="3"/>
    <s v="Digital"/>
    <s v="3D"/>
    <n v="42"/>
  </r>
  <r>
    <x v="3"/>
    <s v="35mm"/>
    <s v="2D"/>
    <n v="485"/>
  </r>
  <r>
    <x v="4"/>
    <s v="Imax"/>
    <s v="3D"/>
    <n v="1"/>
  </r>
  <r>
    <x v="4"/>
    <s v="Digital"/>
    <s v="3D"/>
    <n v="131"/>
  </r>
  <r>
    <x v="4"/>
    <s v="Digital"/>
    <s v="2D"/>
    <n v="5"/>
  </r>
  <r>
    <x v="4"/>
    <s v="35mm"/>
    <s v="2D"/>
    <n v="451"/>
  </r>
  <r>
    <x v="5"/>
    <s v="Imax"/>
    <s v="3D"/>
    <n v="2"/>
  </r>
  <r>
    <x v="5"/>
    <s v="Digital"/>
    <s v="3D"/>
    <n v="207"/>
  </r>
  <r>
    <x v="5"/>
    <s v="Digital"/>
    <s v="2D"/>
    <n v="20"/>
  </r>
  <r>
    <x v="5"/>
    <s v="35mm"/>
    <s v="2D"/>
    <n v="516"/>
  </r>
  <r>
    <x v="6"/>
    <s v="Imax"/>
    <s v="3D"/>
    <n v="1"/>
  </r>
  <r>
    <x v="6"/>
    <s v="Digital"/>
    <s v="3D"/>
    <n v="249"/>
  </r>
  <r>
    <x v="6"/>
    <s v="Digital"/>
    <s v="2D"/>
    <n v="99"/>
  </r>
  <r>
    <x v="6"/>
    <s v="35mm"/>
    <s v="2D"/>
    <n v="449"/>
  </r>
  <r>
    <x v="7"/>
    <s v="Movs"/>
    <s v="3D"/>
    <n v="13"/>
  </r>
  <r>
    <x v="7"/>
    <s v="Movs"/>
    <s v="2D"/>
    <n v="1"/>
  </r>
  <r>
    <x v="7"/>
    <s v="Imax"/>
    <s v="3D"/>
    <n v="2"/>
  </r>
  <r>
    <x v="7"/>
    <s v="Digital"/>
    <s v="3D"/>
    <n v="329"/>
  </r>
  <r>
    <x v="7"/>
    <s v="Digital"/>
    <s v="2D"/>
    <n v="277"/>
  </r>
  <r>
    <x v="7"/>
    <s v="35mm"/>
    <s v="2D"/>
    <n v="167"/>
  </r>
  <r>
    <x v="8"/>
    <s v="Movs"/>
    <s v="3D"/>
    <n v="19"/>
  </r>
  <r>
    <x v="8"/>
    <s v="Movs"/>
    <s v="2D"/>
    <n v="1"/>
  </r>
  <r>
    <x v="8"/>
    <s v="Imax"/>
    <s v="3D"/>
    <n v="2"/>
  </r>
  <r>
    <x v="8"/>
    <s v="Digital"/>
    <s v="3D"/>
    <n v="355"/>
  </r>
  <r>
    <x v="8"/>
    <s v="Digital"/>
    <s v="2D"/>
    <n v="397"/>
  </r>
  <r>
    <x v="8"/>
    <s v="35mm"/>
    <s v="2D"/>
    <n v="3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0">
  <r>
    <x v="0"/>
    <x v="0"/>
    <x v="0"/>
    <n v="3261238250"/>
    <n v="455023"/>
  </r>
  <r>
    <x v="0"/>
    <x v="0"/>
    <x v="1"/>
    <n v="38330857200"/>
    <n v="5067496"/>
  </r>
  <r>
    <x v="0"/>
    <x v="0"/>
    <x v="2"/>
    <n v="746975100"/>
    <n v="121909"/>
  </r>
  <r>
    <x v="0"/>
    <x v="0"/>
    <x v="3"/>
    <n v="9408639200"/>
    <n v="1181874"/>
  </r>
  <r>
    <x v="0"/>
    <x v="0"/>
    <x v="4"/>
    <n v="10668873856"/>
    <n v="1483911"/>
  </r>
  <r>
    <x v="0"/>
    <x v="0"/>
    <x v="5"/>
    <n v="16874251155"/>
    <n v="2573216"/>
  </r>
  <r>
    <x v="0"/>
    <x v="1"/>
    <x v="0"/>
    <n v="3276797350"/>
    <n v="474218"/>
  </r>
  <r>
    <x v="0"/>
    <x v="1"/>
    <x v="1"/>
    <n v="32815016497"/>
    <n v="4425919"/>
  </r>
  <r>
    <x v="0"/>
    <x v="1"/>
    <x v="2"/>
    <n v="672643050"/>
    <n v="112936"/>
  </r>
  <r>
    <x v="0"/>
    <x v="1"/>
    <x v="3"/>
    <n v="7365092350"/>
    <n v="983194"/>
  </r>
  <r>
    <x v="0"/>
    <x v="1"/>
    <x v="4"/>
    <n v="8963976995"/>
    <n v="1264209"/>
  </r>
  <r>
    <x v="0"/>
    <x v="1"/>
    <x v="5"/>
    <n v="16341522900"/>
    <n v="2525053"/>
  </r>
  <r>
    <x v="1"/>
    <x v="0"/>
    <x v="0"/>
    <n v="3625707750"/>
    <n v="540057"/>
  </r>
  <r>
    <x v="1"/>
    <x v="0"/>
    <x v="1"/>
    <n v="38445838007"/>
    <n v="4872020"/>
  </r>
  <r>
    <x v="1"/>
    <x v="0"/>
    <x v="2"/>
    <n v="1020588400"/>
    <n v="149928"/>
  </r>
  <r>
    <x v="1"/>
    <x v="0"/>
    <x v="3"/>
    <n v="9264838650"/>
    <n v="1136392"/>
  </r>
  <r>
    <x v="1"/>
    <x v="0"/>
    <x v="4"/>
    <n v="11026016825"/>
    <n v="1509725"/>
  </r>
  <r>
    <x v="1"/>
    <x v="0"/>
    <x v="5"/>
    <n v="18778162640"/>
    <n v="2724778"/>
  </r>
  <r>
    <x v="1"/>
    <x v="1"/>
    <x v="0"/>
    <n v="4014203600"/>
    <n v="588094"/>
  </r>
  <r>
    <x v="1"/>
    <x v="1"/>
    <x v="1"/>
    <n v="36356990788"/>
    <n v="4722594"/>
  </r>
  <r>
    <x v="1"/>
    <x v="1"/>
    <x v="2"/>
    <n v="966824350"/>
    <n v="145181"/>
  </r>
  <r>
    <x v="1"/>
    <x v="1"/>
    <x v="3"/>
    <n v="8011628650"/>
    <n v="993104"/>
  </r>
  <r>
    <x v="1"/>
    <x v="1"/>
    <x v="4"/>
    <n v="9539075626"/>
    <n v="1326878"/>
  </r>
  <r>
    <x v="1"/>
    <x v="1"/>
    <x v="5"/>
    <n v="18930909856"/>
    <n v="2854126"/>
  </r>
  <r>
    <x v="2"/>
    <x v="0"/>
    <x v="0"/>
    <n v="4210590950"/>
    <n v="596599"/>
  </r>
  <r>
    <x v="2"/>
    <x v="0"/>
    <x v="1"/>
    <n v="45807181451"/>
    <n v="5694005"/>
  </r>
  <r>
    <x v="2"/>
    <x v="0"/>
    <x v="2"/>
    <n v="1066601050"/>
    <n v="157357"/>
  </r>
  <r>
    <x v="2"/>
    <x v="0"/>
    <x v="3"/>
    <n v="10040640450"/>
    <n v="1124875"/>
  </r>
  <r>
    <x v="2"/>
    <x v="0"/>
    <x v="4"/>
    <n v="12300464600"/>
    <n v="1596837"/>
  </r>
  <r>
    <x v="2"/>
    <x v="0"/>
    <x v="5"/>
    <n v="22400391278"/>
    <n v="3356165"/>
  </r>
  <r>
    <x v="2"/>
    <x v="1"/>
    <x v="0"/>
    <n v="4726633350"/>
    <n v="659836"/>
  </r>
  <r>
    <x v="2"/>
    <x v="1"/>
    <x v="1"/>
    <n v="49044179401"/>
    <n v="6771299"/>
  </r>
  <r>
    <x v="2"/>
    <x v="1"/>
    <x v="2"/>
    <n v="1159846200"/>
    <n v="199715"/>
  </r>
  <r>
    <x v="2"/>
    <x v="1"/>
    <x v="3"/>
    <n v="10464596750"/>
    <n v="1200454"/>
  </r>
  <r>
    <x v="2"/>
    <x v="1"/>
    <x v="4"/>
    <n v="12435605900"/>
    <n v="1559623"/>
  </r>
  <r>
    <x v="2"/>
    <x v="1"/>
    <x v="5"/>
    <n v="24421863507"/>
    <n v="4150920"/>
  </r>
  <r>
    <x v="3"/>
    <x v="0"/>
    <x v="0"/>
    <n v="5557103900"/>
    <n v="711428"/>
  </r>
  <r>
    <x v="3"/>
    <x v="0"/>
    <x v="1"/>
    <n v="60827868533"/>
    <n v="7588803"/>
  </r>
  <r>
    <x v="3"/>
    <x v="0"/>
    <x v="2"/>
    <n v="2012364150"/>
    <n v="410057"/>
  </r>
  <r>
    <x v="3"/>
    <x v="0"/>
    <x v="3"/>
    <n v="13182065700"/>
    <n v="1586129"/>
  </r>
  <r>
    <x v="3"/>
    <x v="0"/>
    <x v="4"/>
    <n v="15977775323"/>
    <n v="1826926"/>
  </r>
  <r>
    <x v="3"/>
    <x v="0"/>
    <x v="5"/>
    <n v="27847938562"/>
    <n v="4516357"/>
  </r>
  <r>
    <x v="3"/>
    <x v="1"/>
    <x v="0"/>
    <n v="5916217050"/>
    <n v="760813"/>
  </r>
  <r>
    <x v="3"/>
    <x v="1"/>
    <x v="1"/>
    <n v="61346102137"/>
    <n v="7318612"/>
  </r>
  <r>
    <x v="3"/>
    <x v="1"/>
    <x v="2"/>
    <n v="2913003900"/>
    <n v="504650"/>
  </r>
  <r>
    <x v="3"/>
    <x v="1"/>
    <x v="3"/>
    <n v="13591716100"/>
    <n v="1752833"/>
  </r>
  <r>
    <x v="3"/>
    <x v="1"/>
    <x v="4"/>
    <n v="15298268400"/>
    <n v="1767550"/>
  </r>
  <r>
    <x v="3"/>
    <x v="1"/>
    <x v="5"/>
    <n v="33616913895"/>
    <n v="4910933"/>
  </r>
  <r>
    <x v="4"/>
    <x v="0"/>
    <x v="0"/>
    <n v="6437686830"/>
    <n v="818750"/>
  </r>
  <r>
    <x v="4"/>
    <x v="0"/>
    <x v="1"/>
    <n v="66174449000"/>
    <n v="8171870"/>
  </r>
  <r>
    <x v="4"/>
    <x v="0"/>
    <x v="2"/>
    <n v="4250992440"/>
    <n v="609883"/>
  </r>
  <r>
    <x v="4"/>
    <x v="0"/>
    <x v="3"/>
    <n v="15014997239"/>
    <n v="1936524"/>
  </r>
  <r>
    <x v="4"/>
    <x v="0"/>
    <x v="4"/>
    <n v="16789527500"/>
    <n v="1989817"/>
  </r>
  <r>
    <x v="4"/>
    <x v="0"/>
    <x v="5"/>
    <n v="40019505444"/>
    <n v="5521067"/>
  </r>
  <r>
    <x v="4"/>
    <x v="1"/>
    <x v="0"/>
    <n v="6535283900"/>
    <n v="834957"/>
  </r>
  <r>
    <x v="4"/>
    <x v="1"/>
    <x v="1"/>
    <n v="63354637400"/>
    <n v="7988571"/>
  </r>
  <r>
    <x v="4"/>
    <x v="1"/>
    <x v="2"/>
    <n v="6289380850"/>
    <n v="853906"/>
  </r>
  <r>
    <x v="4"/>
    <x v="1"/>
    <x v="3"/>
    <n v="13633042300"/>
    <n v="1888813"/>
  </r>
  <r>
    <x v="4"/>
    <x v="1"/>
    <x v="4"/>
    <n v="15781813650"/>
    <n v="1826641"/>
  </r>
  <r>
    <x v="4"/>
    <x v="1"/>
    <x v="5"/>
    <n v="39761558390"/>
    <n v="5571164"/>
  </r>
  <r>
    <x v="5"/>
    <x v="0"/>
    <x v="0"/>
    <n v="7101553350"/>
    <n v="872859"/>
  </r>
  <r>
    <x v="5"/>
    <x v="0"/>
    <x v="1"/>
    <n v="71094246475"/>
    <n v="8490687"/>
  </r>
  <r>
    <x v="5"/>
    <x v="0"/>
    <x v="2"/>
    <n v="5782715650"/>
    <n v="734003"/>
  </r>
  <r>
    <x v="5"/>
    <x v="0"/>
    <x v="3"/>
    <n v="15554080225"/>
    <n v="2056769"/>
  </r>
  <r>
    <x v="5"/>
    <x v="0"/>
    <x v="4"/>
    <n v="17256869600"/>
    <n v="1925827"/>
  </r>
  <r>
    <x v="5"/>
    <x v="0"/>
    <x v="5"/>
    <n v="46788850750"/>
    <n v="6157758"/>
  </r>
  <r>
    <x v="5"/>
    <x v="1"/>
    <x v="0"/>
    <n v="7047915850"/>
    <n v="876395"/>
  </r>
  <r>
    <x v="5"/>
    <x v="1"/>
    <x v="1"/>
    <n v="73003506500"/>
    <n v="8708181"/>
  </r>
  <r>
    <x v="5"/>
    <x v="1"/>
    <x v="2"/>
    <n v="6173845600"/>
    <n v="822518"/>
  </r>
  <r>
    <x v="5"/>
    <x v="1"/>
    <x v="3"/>
    <n v="15454809850"/>
    <n v="2102272"/>
  </r>
  <r>
    <x v="5"/>
    <x v="1"/>
    <x v="4"/>
    <n v="16859499799"/>
    <n v="1906556"/>
  </r>
  <r>
    <x v="5"/>
    <x v="1"/>
    <x v="5"/>
    <n v="45657087800"/>
    <n v="6195492"/>
  </r>
  <r>
    <x v="6"/>
    <x v="0"/>
    <x v="0"/>
    <n v="7926057400"/>
    <n v="943894"/>
  </r>
  <r>
    <x v="6"/>
    <x v="0"/>
    <x v="1"/>
    <n v="78730363600"/>
    <n v="9172600"/>
  </r>
  <r>
    <x v="6"/>
    <x v="0"/>
    <x v="2"/>
    <n v="8391581850"/>
    <n v="982045"/>
  </r>
  <r>
    <x v="6"/>
    <x v="0"/>
    <x v="3"/>
    <n v="17346361186"/>
    <n v="2228286"/>
  </r>
  <r>
    <x v="6"/>
    <x v="0"/>
    <x v="4"/>
    <n v="18497644350"/>
    <n v="2010921"/>
  </r>
  <r>
    <x v="6"/>
    <x v="0"/>
    <x v="5"/>
    <n v="50893464767"/>
    <n v="6668953"/>
  </r>
  <r>
    <x v="6"/>
    <x v="1"/>
    <x v="0"/>
    <n v="8121761650"/>
    <n v="918443"/>
  </r>
  <r>
    <x v="6"/>
    <x v="1"/>
    <x v="1"/>
    <n v="70821517930"/>
    <n v="8682477"/>
  </r>
  <r>
    <x v="6"/>
    <x v="1"/>
    <x v="2"/>
    <n v="8557988000"/>
    <n v="1026583"/>
  </r>
  <r>
    <x v="6"/>
    <x v="1"/>
    <x v="3"/>
    <n v="17082555350"/>
    <n v="2094517"/>
  </r>
  <r>
    <x v="6"/>
    <x v="1"/>
    <x v="4"/>
    <n v="17263176600"/>
    <n v="1902933"/>
  </r>
  <r>
    <x v="6"/>
    <x v="1"/>
    <x v="5"/>
    <n v="48366808300"/>
    <n v="6647257"/>
  </r>
  <r>
    <x v="7"/>
    <x v="0"/>
    <x v="0"/>
    <n v="10032936550"/>
    <n v="1047950"/>
  </r>
  <r>
    <x v="7"/>
    <x v="0"/>
    <x v="1"/>
    <n v="79819367860"/>
    <n v="9134886"/>
  </r>
  <r>
    <x v="7"/>
    <x v="0"/>
    <x v="2"/>
    <n v="9298425050"/>
    <n v="1096788"/>
  </r>
  <r>
    <x v="7"/>
    <x v="0"/>
    <x v="3"/>
    <n v="19265662250"/>
    <n v="2313645"/>
  </r>
  <r>
    <x v="7"/>
    <x v="0"/>
    <x v="4"/>
    <n v="19789596200"/>
    <n v="2065864"/>
  </r>
  <r>
    <x v="7"/>
    <x v="0"/>
    <x v="5"/>
    <n v="60148923150"/>
    <n v="7633057"/>
  </r>
  <r>
    <x v="7"/>
    <x v="1"/>
    <x v="0"/>
    <n v="9464349150"/>
    <n v="1082437"/>
  </r>
  <r>
    <x v="7"/>
    <x v="1"/>
    <x v="1"/>
    <n v="75745399163"/>
    <n v="8961432"/>
  </r>
  <r>
    <x v="7"/>
    <x v="1"/>
    <x v="2"/>
    <n v="8465345200"/>
    <n v="1078295"/>
  </r>
  <r>
    <x v="7"/>
    <x v="1"/>
    <x v="3"/>
    <n v="16657788350"/>
    <n v="2182013"/>
  </r>
  <r>
    <x v="7"/>
    <x v="1"/>
    <x v="4"/>
    <n v="18009189900"/>
    <n v="1994960"/>
  </r>
  <r>
    <x v="7"/>
    <x v="1"/>
    <x v="5"/>
    <n v="57336608100"/>
    <n v="7934865"/>
  </r>
  <r>
    <x v="8"/>
    <x v="0"/>
    <x v="0"/>
    <n v="12612054850"/>
    <n v="1339292"/>
  </r>
  <r>
    <x v="8"/>
    <x v="0"/>
    <x v="1"/>
    <n v="98289925451"/>
    <n v="10685422"/>
  </r>
  <r>
    <x v="8"/>
    <x v="0"/>
    <x v="2"/>
    <n v="11445000750"/>
    <n v="1425289"/>
  </r>
  <r>
    <x v="8"/>
    <x v="0"/>
    <x v="3"/>
    <n v="24005398500"/>
    <n v="2823301"/>
  </r>
  <r>
    <x v="8"/>
    <x v="0"/>
    <x v="4"/>
    <n v="25581626929"/>
    <n v="2686024"/>
  </r>
  <r>
    <x v="8"/>
    <x v="0"/>
    <x v="5"/>
    <n v="86531176900"/>
    <n v="11439574"/>
  </r>
  <r>
    <x v="8"/>
    <x v="1"/>
    <x v="0"/>
    <n v="11155185250"/>
    <n v="1215160"/>
  </r>
  <r>
    <x v="8"/>
    <x v="1"/>
    <x v="1"/>
    <n v="89946589150"/>
    <n v="9944877"/>
  </r>
  <r>
    <x v="8"/>
    <x v="1"/>
    <x v="2"/>
    <n v="10200244450"/>
    <n v="1345014"/>
  </r>
  <r>
    <x v="8"/>
    <x v="1"/>
    <x v="3"/>
    <n v="22016901500"/>
    <n v="2669681"/>
  </r>
  <r>
    <x v="8"/>
    <x v="1"/>
    <x v="4"/>
    <n v="22426186520"/>
    <n v="2514263"/>
  </r>
  <r>
    <x v="8"/>
    <x v="1"/>
    <x v="5"/>
    <n v="77990243750"/>
    <n v="10717864"/>
  </r>
  <r>
    <x v="9"/>
    <x v="0"/>
    <x v="0"/>
    <n v="13752049500"/>
    <n v="1379659"/>
  </r>
  <r>
    <x v="9"/>
    <x v="0"/>
    <x v="1"/>
    <n v="104861733500"/>
    <n v="11041690"/>
  </r>
  <r>
    <x v="9"/>
    <x v="0"/>
    <x v="2"/>
    <n v="12080124950"/>
    <n v="1503042"/>
  </r>
  <r>
    <x v="9"/>
    <x v="0"/>
    <x v="3"/>
    <n v="27278998150"/>
    <n v="3042533"/>
  </r>
  <r>
    <x v="9"/>
    <x v="0"/>
    <x v="4"/>
    <n v="28799790298"/>
    <n v="2838814"/>
  </r>
  <r>
    <x v="9"/>
    <x v="0"/>
    <x v="5"/>
    <n v="97049352377"/>
    <n v="12506661"/>
  </r>
  <r>
    <x v="9"/>
    <x v="1"/>
    <x v="0"/>
    <n v="12232435550"/>
    <n v="1353024"/>
  </r>
  <r>
    <x v="9"/>
    <x v="1"/>
    <x v="1"/>
    <n v="90559648760"/>
    <n v="9684554"/>
  </r>
  <r>
    <x v="9"/>
    <x v="1"/>
    <x v="2"/>
    <n v="10642700350"/>
    <n v="1356768"/>
  </r>
  <r>
    <x v="9"/>
    <x v="1"/>
    <x v="3"/>
    <n v="23095863900"/>
    <n v="2716336"/>
  </r>
  <r>
    <x v="9"/>
    <x v="1"/>
    <x v="4"/>
    <n v="25581537150"/>
    <n v="2514812"/>
  </r>
  <r>
    <x v="9"/>
    <x v="1"/>
    <x v="5"/>
    <n v="85187360048"/>
    <n v="1150007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1">
  <r>
    <x v="0"/>
    <n v="1"/>
    <n v="79290834761"/>
    <n v="10883429"/>
  </r>
  <r>
    <x v="0"/>
    <n v="2"/>
    <n v="69435049142"/>
    <n v="9785529"/>
  </r>
  <r>
    <x v="1"/>
    <n v="1"/>
    <n v="82161152272"/>
    <n v="10932900"/>
  </r>
  <r>
    <x v="1"/>
    <n v="2"/>
    <n v="77819632870"/>
    <n v="10629977"/>
  </r>
  <r>
    <x v="2"/>
    <n v="1"/>
    <n v="95825869779"/>
    <n v="12525838"/>
  </r>
  <r>
    <x v="2"/>
    <n v="2"/>
    <n v="102252725108"/>
    <n v="14541847"/>
  </r>
  <r>
    <x v="3"/>
    <n v="1"/>
    <n v="125405116168"/>
    <n v="16639700"/>
  </r>
  <r>
    <x v="3"/>
    <n v="2"/>
    <n v="132682221482"/>
    <n v="17015391"/>
  </r>
  <r>
    <x v="4"/>
    <n v="1"/>
    <n v="148687158453"/>
    <n v="19047911"/>
  </r>
  <r>
    <x v="4"/>
    <n v="2"/>
    <n v="145355716490"/>
    <n v="18964052"/>
  </r>
  <r>
    <x v="5"/>
    <n v="1"/>
    <n v="163578316050"/>
    <n v="20237903"/>
  </r>
  <r>
    <x v="5"/>
    <n v="2"/>
    <n v="164196665399"/>
    <n v="20611414"/>
  </r>
  <r>
    <x v="6"/>
    <n v="1"/>
    <n v="181785473153"/>
    <n v="22006699"/>
  </r>
  <r>
    <x v="6"/>
    <n v="2"/>
    <n v="170213807830"/>
    <n v="21272210"/>
  </r>
  <r>
    <x v="7"/>
    <n v="1"/>
    <n v="198354911060"/>
    <n v="23292190"/>
  </r>
  <r>
    <x v="7"/>
    <n v="2"/>
    <n v="185678679863"/>
    <n v="23234002"/>
  </r>
  <r>
    <x v="8"/>
    <n v="1"/>
    <n v="258465183380"/>
    <n v="30398902"/>
  </r>
  <r>
    <x v="8"/>
    <n v="2"/>
    <n v="233735350620"/>
    <n v="28406859"/>
  </r>
  <r>
    <x v="9"/>
    <n v="1"/>
    <n v="283822048775"/>
    <n v="32312399"/>
  </r>
  <r>
    <x v="9"/>
    <n v="2"/>
    <n v="247299545758"/>
    <n v="29125569"/>
  </r>
  <r>
    <x v="10"/>
    <n v="1"/>
    <n v="290727021972"/>
    <n v="329454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H8:K20" firstHeaderRow="0" firstDataRow="1" firstDataCol="1"/>
  <pivotFields count="4">
    <pivotField axis="axisRow" dataField="1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dataField="1" numFmtId="167" showAll="0"/>
    <pivotField dataField="1" numFmtId="167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TAQUILLA" fld="2" baseField="0" baseItem="0"/>
    <dataField name="Suma de ASISTENCIA" fld="3" baseField="0" baseItem="0"/>
    <dataField name="Suma de AÑO-SEMESTRE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7:H17" firstHeaderRow="1" firstDataRow="1" firstDataCol="1"/>
  <pivotFields count="4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a de CUENT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H7:Q15" firstHeaderRow="1" firstDataRow="2" firstDataCol="1" rowPageCount="1" colPageCount="1"/>
  <pivotFields count="5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65" showAll="0"/>
    <pivotField dataField="1" numFmtId="165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1" hier="-1"/>
  </pageFields>
  <dataFields count="1">
    <dataField name="Suma de ASISTENCI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5" cacheId="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gridDropZones="1" multipleFieldFilters="0">
  <location ref="H18:S26" firstHeaderRow="1" firstDataRow="2" firstDataCol="1" rowPageCount="1" colPageCount="1"/>
  <pivotFields count="5">
    <pivotField axis="axisCol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67" showAll="0"/>
    <pivotField dataField="1" numFmtId="167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1" hier="-1"/>
  </pageFields>
  <dataFields count="1">
    <dataField name="Suma de ASISTENCIA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6:K76"/>
  <sheetViews>
    <sheetView tabSelected="1" topLeftCell="A31" workbookViewId="0">
      <selection activeCell="I46" sqref="I46"/>
    </sheetView>
  </sheetViews>
  <sheetFormatPr baseColWidth="10" defaultColWidth="11.42578125" defaultRowHeight="15" x14ac:dyDescent="0.25"/>
  <cols>
    <col min="1" max="2" width="11.42578125" style="1"/>
    <col min="3" max="3" width="24.42578125" style="1" bestFit="1" customWidth="1"/>
    <col min="4" max="4" width="21.7109375" style="1" bestFit="1" customWidth="1"/>
    <col min="5" max="5" width="24.28515625" style="1" customWidth="1"/>
    <col min="6" max="6" width="21.42578125" style="1" bestFit="1" customWidth="1"/>
    <col min="7" max="7" width="11.42578125" style="1"/>
    <col min="8" max="8" width="17.5703125" style="1" customWidth="1"/>
    <col min="9" max="9" width="17.85546875" style="1" customWidth="1"/>
    <col min="10" max="10" width="19.42578125" style="1" customWidth="1"/>
    <col min="11" max="11" width="23.140625" style="1" customWidth="1"/>
    <col min="12" max="16384" width="11.42578125" style="1"/>
  </cols>
  <sheetData>
    <row r="6" spans="3:11" x14ac:dyDescent="0.25">
      <c r="C6" s="102" t="s">
        <v>4</v>
      </c>
      <c r="D6" s="102"/>
      <c r="E6" s="102"/>
      <c r="F6" s="102"/>
      <c r="H6" s="103" t="s">
        <v>10</v>
      </c>
      <c r="I6" s="103"/>
      <c r="J6" s="103"/>
    </row>
    <row r="8" spans="3:11" x14ac:dyDescent="0.25">
      <c r="C8" s="7" t="s">
        <v>5</v>
      </c>
      <c r="D8" s="6" t="s">
        <v>1</v>
      </c>
      <c r="E8" s="6" t="s">
        <v>2</v>
      </c>
      <c r="F8" s="6" t="s">
        <v>3</v>
      </c>
      <c r="H8" s="10" t="s">
        <v>6</v>
      </c>
      <c r="I8" s="68" t="s">
        <v>8</v>
      </c>
      <c r="J8" s="68" t="s">
        <v>9</v>
      </c>
      <c r="K8" s="68" t="s">
        <v>55</v>
      </c>
    </row>
    <row r="9" spans="3:11" x14ac:dyDescent="0.25">
      <c r="C9" s="5">
        <v>2007</v>
      </c>
      <c r="D9" s="5">
        <v>1</v>
      </c>
      <c r="E9" s="4">
        <v>79290834761</v>
      </c>
      <c r="F9" s="4">
        <v>10883429</v>
      </c>
      <c r="H9" s="9">
        <v>2007</v>
      </c>
      <c r="I9" s="11">
        <v>148725883903</v>
      </c>
      <c r="J9" s="11">
        <v>20668958</v>
      </c>
      <c r="K9" s="11">
        <v>4014</v>
      </c>
    </row>
    <row r="10" spans="3:11" x14ac:dyDescent="0.25">
      <c r="C10" s="5">
        <v>2007</v>
      </c>
      <c r="D10" s="5">
        <v>2</v>
      </c>
      <c r="E10" s="4">
        <v>69435049142</v>
      </c>
      <c r="F10" s="4">
        <v>9785529</v>
      </c>
      <c r="H10" s="9">
        <v>2008</v>
      </c>
      <c r="I10" s="11">
        <v>159980785142</v>
      </c>
      <c r="J10" s="11">
        <v>21562877</v>
      </c>
      <c r="K10" s="11">
        <v>4016</v>
      </c>
    </row>
    <row r="11" spans="3:11" x14ac:dyDescent="0.25">
      <c r="C11" s="5">
        <v>2008</v>
      </c>
      <c r="D11" s="5">
        <v>1</v>
      </c>
      <c r="E11" s="4">
        <v>82161152272</v>
      </c>
      <c r="F11" s="4">
        <v>10932900</v>
      </c>
      <c r="H11" s="9">
        <v>2009</v>
      </c>
      <c r="I11" s="11">
        <v>198078594887</v>
      </c>
      <c r="J11" s="11">
        <v>27067685</v>
      </c>
      <c r="K11" s="11">
        <v>4018</v>
      </c>
    </row>
    <row r="12" spans="3:11" x14ac:dyDescent="0.25">
      <c r="C12" s="5">
        <v>2008</v>
      </c>
      <c r="D12" s="5">
        <v>2</v>
      </c>
      <c r="E12" s="4">
        <v>77819632870</v>
      </c>
      <c r="F12" s="4">
        <v>10629977</v>
      </c>
      <c r="H12" s="9">
        <v>2010</v>
      </c>
      <c r="I12" s="11">
        <v>258087337650</v>
      </c>
      <c r="J12" s="11">
        <v>33655091</v>
      </c>
      <c r="K12" s="11">
        <v>4020</v>
      </c>
    </row>
    <row r="13" spans="3:11" x14ac:dyDescent="0.25">
      <c r="C13" s="5">
        <v>2009</v>
      </c>
      <c r="D13" s="5">
        <v>1</v>
      </c>
      <c r="E13" s="4">
        <v>95825869779</v>
      </c>
      <c r="F13" s="4">
        <v>12525838</v>
      </c>
      <c r="H13" s="9">
        <v>2011</v>
      </c>
      <c r="I13" s="11">
        <v>294042874943</v>
      </c>
      <c r="J13" s="11">
        <v>38011963</v>
      </c>
      <c r="K13" s="11">
        <v>4022</v>
      </c>
    </row>
    <row r="14" spans="3:11" x14ac:dyDescent="0.25">
      <c r="C14" s="5">
        <v>2009</v>
      </c>
      <c r="D14" s="5">
        <v>2</v>
      </c>
      <c r="E14" s="4">
        <v>102252725108</v>
      </c>
      <c r="F14" s="4">
        <v>14541847</v>
      </c>
      <c r="H14" s="9">
        <v>2012</v>
      </c>
      <c r="I14" s="11">
        <v>327774981449</v>
      </c>
      <c r="J14" s="11">
        <v>40849317</v>
      </c>
      <c r="K14" s="11">
        <v>4024</v>
      </c>
    </row>
    <row r="15" spans="3:11" x14ac:dyDescent="0.25">
      <c r="C15" s="5">
        <v>2010</v>
      </c>
      <c r="D15" s="5">
        <v>1</v>
      </c>
      <c r="E15" s="4">
        <v>125405116168</v>
      </c>
      <c r="F15" s="4">
        <v>16639700</v>
      </c>
      <c r="H15" s="9">
        <v>2013</v>
      </c>
      <c r="I15" s="11">
        <v>351999280983</v>
      </c>
      <c r="J15" s="11">
        <v>43278909</v>
      </c>
      <c r="K15" s="11">
        <v>4026</v>
      </c>
    </row>
    <row r="16" spans="3:11" x14ac:dyDescent="0.25">
      <c r="C16" s="5">
        <v>2010</v>
      </c>
      <c r="D16" s="5">
        <v>2</v>
      </c>
      <c r="E16" s="4">
        <v>132682221482</v>
      </c>
      <c r="F16" s="4">
        <v>17015391</v>
      </c>
      <c r="H16" s="9">
        <v>2014</v>
      </c>
      <c r="I16" s="11">
        <v>384033590923</v>
      </c>
      <c r="J16" s="11">
        <v>46526192</v>
      </c>
      <c r="K16" s="11">
        <v>4028</v>
      </c>
    </row>
    <row r="17" spans="3:11" x14ac:dyDescent="0.25">
      <c r="C17" s="5">
        <v>2011</v>
      </c>
      <c r="D17" s="5">
        <v>1</v>
      </c>
      <c r="E17" s="4">
        <v>148687158453</v>
      </c>
      <c r="F17" s="4">
        <v>19047911</v>
      </c>
      <c r="H17" s="9">
        <v>2015</v>
      </c>
      <c r="I17" s="11">
        <v>492200534000</v>
      </c>
      <c r="J17" s="11">
        <v>58805761</v>
      </c>
      <c r="K17" s="11">
        <v>4030</v>
      </c>
    </row>
    <row r="18" spans="3:11" x14ac:dyDescent="0.25">
      <c r="C18" s="5">
        <v>2011</v>
      </c>
      <c r="D18" s="5">
        <v>2</v>
      </c>
      <c r="E18" s="4">
        <v>145355716490</v>
      </c>
      <c r="F18" s="4">
        <v>18964052</v>
      </c>
      <c r="H18" s="9">
        <v>2016</v>
      </c>
      <c r="I18" s="11">
        <v>531121594533</v>
      </c>
      <c r="J18" s="11">
        <v>61437968</v>
      </c>
      <c r="K18" s="11">
        <v>4032</v>
      </c>
    </row>
    <row r="19" spans="3:11" x14ac:dyDescent="0.25">
      <c r="C19" s="5">
        <v>2012</v>
      </c>
      <c r="D19" s="5">
        <v>1</v>
      </c>
      <c r="E19" s="4">
        <v>163578316050</v>
      </c>
      <c r="F19" s="4">
        <v>20237903</v>
      </c>
      <c r="H19" s="9">
        <v>2017</v>
      </c>
      <c r="I19" s="11">
        <v>290727021972</v>
      </c>
      <c r="J19" s="11">
        <v>32945460</v>
      </c>
      <c r="K19" s="11">
        <v>2017</v>
      </c>
    </row>
    <row r="20" spans="3:11" x14ac:dyDescent="0.25">
      <c r="C20" s="5">
        <v>2012</v>
      </c>
      <c r="D20" s="5">
        <v>2</v>
      </c>
      <c r="E20" s="4">
        <v>164196665399</v>
      </c>
      <c r="F20" s="4">
        <v>20611414</v>
      </c>
      <c r="H20" s="9" t="s">
        <v>7</v>
      </c>
      <c r="I20" s="11">
        <v>3436772480385</v>
      </c>
      <c r="J20" s="11">
        <v>424810181</v>
      </c>
      <c r="K20" s="11">
        <v>42247</v>
      </c>
    </row>
    <row r="21" spans="3:11" x14ac:dyDescent="0.25">
      <c r="C21" s="5">
        <v>2013</v>
      </c>
      <c r="D21" s="5">
        <v>1</v>
      </c>
      <c r="E21" s="4">
        <v>181785473153</v>
      </c>
      <c r="F21" s="4">
        <v>22006699</v>
      </c>
      <c r="I21" s="57"/>
      <c r="J21" s="57"/>
    </row>
    <row r="22" spans="3:11" x14ac:dyDescent="0.25">
      <c r="C22" s="5">
        <v>2013</v>
      </c>
      <c r="D22" s="5">
        <v>2</v>
      </c>
      <c r="E22" s="4">
        <v>170213807830</v>
      </c>
      <c r="F22" s="4">
        <v>21272210</v>
      </c>
      <c r="H22" s="42"/>
      <c r="I22" s="57"/>
      <c r="J22" s="57"/>
    </row>
    <row r="23" spans="3:11" x14ac:dyDescent="0.25">
      <c r="C23" s="5">
        <v>2014</v>
      </c>
      <c r="D23" s="5">
        <v>1</v>
      </c>
      <c r="E23" s="4">
        <v>198354911060</v>
      </c>
      <c r="F23" s="4">
        <v>23292190</v>
      </c>
      <c r="I23" s="57"/>
      <c r="J23" s="57"/>
    </row>
    <row r="24" spans="3:11" x14ac:dyDescent="0.25">
      <c r="C24" s="5">
        <v>2014</v>
      </c>
      <c r="D24" s="5">
        <v>2</v>
      </c>
      <c r="E24" s="4">
        <v>185678679863</v>
      </c>
      <c r="F24" s="4">
        <v>23234002</v>
      </c>
      <c r="H24" s="1">
        <v>2015</v>
      </c>
      <c r="I24" s="74" t="s">
        <v>53</v>
      </c>
      <c r="J24" s="73">
        <v>6055000</v>
      </c>
      <c r="K24" s="84">
        <v>1089</v>
      </c>
    </row>
    <row r="25" spans="3:11" x14ac:dyDescent="0.25">
      <c r="C25" s="44">
        <v>2015</v>
      </c>
      <c r="D25" s="44">
        <v>1</v>
      </c>
      <c r="E25" s="4">
        <v>258465183380</v>
      </c>
      <c r="F25" s="4">
        <v>30398902</v>
      </c>
      <c r="H25" s="1">
        <v>2015</v>
      </c>
      <c r="I25" s="74" t="s">
        <v>54</v>
      </c>
      <c r="J25" s="73">
        <v>8616000</v>
      </c>
      <c r="K25" s="84">
        <v>1266</v>
      </c>
    </row>
    <row r="26" spans="3:11" x14ac:dyDescent="0.25">
      <c r="C26" s="44">
        <v>2015</v>
      </c>
      <c r="D26" s="44">
        <v>2</v>
      </c>
      <c r="E26" s="4">
        <f>233729295620+J24</f>
        <v>233735350620</v>
      </c>
      <c r="F26" s="4">
        <f>28405770+K24</f>
        <v>28406859</v>
      </c>
      <c r="H26" s="1">
        <v>2016</v>
      </c>
      <c r="I26" s="73" t="s">
        <v>61</v>
      </c>
      <c r="J26" s="73">
        <v>993000</v>
      </c>
      <c r="K26" s="84">
        <v>181</v>
      </c>
    </row>
    <row r="27" spans="3:11" x14ac:dyDescent="0.25">
      <c r="C27" s="44">
        <v>2016</v>
      </c>
      <c r="D27" s="44">
        <v>1</v>
      </c>
      <c r="E27" s="76">
        <v>283822048775</v>
      </c>
      <c r="F27" s="76">
        <v>32312399</v>
      </c>
      <c r="H27" s="1">
        <v>2016</v>
      </c>
      <c r="I27" s="73" t="s">
        <v>62</v>
      </c>
      <c r="J27" s="73">
        <v>1217000</v>
      </c>
      <c r="K27" s="84">
        <v>175</v>
      </c>
    </row>
    <row r="28" spans="3:11" x14ac:dyDescent="0.25">
      <c r="C28" s="44">
        <v>2016</v>
      </c>
      <c r="D28" s="44">
        <v>2</v>
      </c>
      <c r="E28" s="76">
        <v>247299545758</v>
      </c>
      <c r="F28" s="76">
        <v>29125569</v>
      </c>
      <c r="H28" s="1">
        <v>2016</v>
      </c>
      <c r="I28" s="73" t="s">
        <v>63</v>
      </c>
      <c r="J28" s="73">
        <v>2403000</v>
      </c>
      <c r="K28" s="84">
        <v>388</v>
      </c>
    </row>
    <row r="29" spans="3:11" x14ac:dyDescent="0.25">
      <c r="C29" s="44">
        <v>2017</v>
      </c>
      <c r="D29" s="44">
        <v>1</v>
      </c>
      <c r="E29" s="76">
        <f>290547125922+J33</f>
        <v>290727021972</v>
      </c>
      <c r="F29" s="76">
        <f>32923437+K33</f>
        <v>32945460</v>
      </c>
      <c r="I29" s="86"/>
      <c r="J29" s="86"/>
      <c r="K29" s="87"/>
    </row>
    <row r="30" spans="3:11" x14ac:dyDescent="0.25">
      <c r="C30" s="51"/>
      <c r="D30" s="51"/>
      <c r="E30" s="52"/>
      <c r="F30" s="52"/>
      <c r="I30" s="57"/>
      <c r="J30" s="57"/>
    </row>
    <row r="31" spans="3:11" x14ac:dyDescent="0.25">
      <c r="I31" s="57"/>
      <c r="J31" s="57"/>
    </row>
    <row r="32" spans="3:11" x14ac:dyDescent="0.25">
      <c r="C32" s="43" t="s">
        <v>0</v>
      </c>
      <c r="D32" s="55" t="s">
        <v>2</v>
      </c>
      <c r="E32" s="55" t="s">
        <v>3</v>
      </c>
      <c r="F32" s="41" t="s">
        <v>11</v>
      </c>
      <c r="I32" s="57"/>
      <c r="J32" s="57" t="s">
        <v>80</v>
      </c>
      <c r="K32" s="1" t="s">
        <v>81</v>
      </c>
    </row>
    <row r="33" spans="3:11" x14ac:dyDescent="0.25">
      <c r="C33" s="44">
        <v>2007</v>
      </c>
      <c r="D33" s="53">
        <v>148725883903</v>
      </c>
      <c r="E33" s="53">
        <v>20668958</v>
      </c>
      <c r="F33" s="56">
        <f>E33/1000000</f>
        <v>20.668958</v>
      </c>
      <c r="I33" s="1" t="s">
        <v>79</v>
      </c>
      <c r="J33" s="4">
        <v>179896050</v>
      </c>
      <c r="K33" s="84">
        <v>22023</v>
      </c>
    </row>
    <row r="34" spans="3:11" x14ac:dyDescent="0.25">
      <c r="C34" s="44">
        <v>2008</v>
      </c>
      <c r="D34" s="53">
        <v>159980785142</v>
      </c>
      <c r="E34" s="53">
        <v>21562877</v>
      </c>
      <c r="F34" s="56">
        <f t="shared" ref="F34:F40" si="0">E34/1000000</f>
        <v>21.562877</v>
      </c>
    </row>
    <row r="35" spans="3:11" x14ac:dyDescent="0.25">
      <c r="C35" s="44">
        <v>2009</v>
      </c>
      <c r="D35" s="53">
        <v>198078594887</v>
      </c>
      <c r="E35" s="53">
        <v>27067685</v>
      </c>
      <c r="F35" s="56">
        <f t="shared" si="0"/>
        <v>27.067685000000001</v>
      </c>
    </row>
    <row r="36" spans="3:11" x14ac:dyDescent="0.25">
      <c r="C36" s="44">
        <v>2010</v>
      </c>
      <c r="D36" s="53">
        <v>258087337650</v>
      </c>
      <c r="E36" s="53">
        <v>33655091</v>
      </c>
      <c r="F36" s="56">
        <f t="shared" si="0"/>
        <v>33.655090999999999</v>
      </c>
    </row>
    <row r="37" spans="3:11" x14ac:dyDescent="0.25">
      <c r="C37" s="44">
        <v>2011</v>
      </c>
      <c r="D37" s="53">
        <v>294042874943</v>
      </c>
      <c r="E37" s="53">
        <v>38011963</v>
      </c>
      <c r="F37" s="56">
        <f t="shared" si="0"/>
        <v>38.011963000000002</v>
      </c>
    </row>
    <row r="38" spans="3:11" x14ac:dyDescent="0.25">
      <c r="C38" s="44">
        <v>2012</v>
      </c>
      <c r="D38" s="53">
        <v>327774981449</v>
      </c>
      <c r="E38" s="53">
        <v>40849317</v>
      </c>
      <c r="F38" s="56">
        <f t="shared" si="0"/>
        <v>40.849316999999999</v>
      </c>
    </row>
    <row r="39" spans="3:11" x14ac:dyDescent="0.25">
      <c r="C39" s="44">
        <v>2013</v>
      </c>
      <c r="D39" s="53">
        <v>351999280983</v>
      </c>
      <c r="E39" s="53">
        <v>43278909</v>
      </c>
      <c r="F39" s="56">
        <f t="shared" si="0"/>
        <v>43.278908999999999</v>
      </c>
    </row>
    <row r="40" spans="3:11" x14ac:dyDescent="0.25">
      <c r="C40" s="44">
        <v>2014</v>
      </c>
      <c r="D40" s="53">
        <v>384033590923</v>
      </c>
      <c r="E40" s="53">
        <v>46526192</v>
      </c>
      <c r="F40" s="56">
        <f t="shared" si="0"/>
        <v>46.526192000000002</v>
      </c>
    </row>
    <row r="41" spans="3:11" x14ac:dyDescent="0.25">
      <c r="C41" s="44">
        <v>2015</v>
      </c>
      <c r="D41" s="53">
        <f>SUM(E25:E26)</f>
        <v>492200534000</v>
      </c>
      <c r="E41" s="53">
        <f>SUM(F25:F26)</f>
        <v>58805761</v>
      </c>
      <c r="F41" s="56">
        <f>E41/1000000</f>
        <v>58.805760999999997</v>
      </c>
    </row>
    <row r="42" spans="3:11" x14ac:dyDescent="0.25">
      <c r="C42" s="44">
        <v>2016</v>
      </c>
      <c r="D42" s="53">
        <f>SUM(E27:E28)</f>
        <v>531121594533</v>
      </c>
      <c r="E42" s="53">
        <f>SUM(F27:F28)</f>
        <v>61437968</v>
      </c>
      <c r="F42" s="56">
        <f>E42/1000000</f>
        <v>61.437967999999998</v>
      </c>
    </row>
    <row r="43" spans="3:11" x14ac:dyDescent="0.25">
      <c r="C43" s="44" t="s">
        <v>66</v>
      </c>
      <c r="D43" s="76">
        <v>283822048775</v>
      </c>
      <c r="E43" s="76">
        <v>32312399</v>
      </c>
      <c r="F43" s="56">
        <f>E43/1000000</f>
        <v>32.312398999999999</v>
      </c>
    </row>
    <row r="44" spans="3:11" x14ac:dyDescent="0.25">
      <c r="C44" s="44" t="s">
        <v>67</v>
      </c>
      <c r="D44" s="53">
        <f>E29</f>
        <v>290727021972</v>
      </c>
      <c r="E44" s="53">
        <f>F29</f>
        <v>32945460</v>
      </c>
      <c r="F44" s="56">
        <f>E44/1000000</f>
        <v>32.945459999999997</v>
      </c>
    </row>
    <row r="45" spans="3:11" x14ac:dyDescent="0.25">
      <c r="H45" s="38">
        <f>D44-D43</f>
        <v>6904973197</v>
      </c>
    </row>
    <row r="46" spans="3:11" x14ac:dyDescent="0.25">
      <c r="C46" s="8" t="s">
        <v>59</v>
      </c>
      <c r="D46" s="15">
        <f>((E42-E41)/E41)*100</f>
        <v>4.476103965392098</v>
      </c>
      <c r="E46" s="45" t="s">
        <v>65</v>
      </c>
      <c r="F46" s="15">
        <f>((E44-E43)/E43)*100</f>
        <v>1.9591891026104251</v>
      </c>
      <c r="I46" s="56">
        <f>H45/1000000000</f>
        <v>6.9049731970000003</v>
      </c>
    </row>
    <row r="67" spans="3:6" ht="15" customHeight="1" x14ac:dyDescent="0.25">
      <c r="C67" s="113" t="s">
        <v>69</v>
      </c>
      <c r="D67" s="113"/>
      <c r="E67" s="113"/>
      <c r="F67" s="113"/>
    </row>
    <row r="68" spans="3:6" x14ac:dyDescent="0.25">
      <c r="C68" s="113"/>
      <c r="D68" s="113"/>
      <c r="E68" s="113"/>
      <c r="F68" s="113"/>
    </row>
    <row r="69" spans="3:6" x14ac:dyDescent="0.25">
      <c r="C69" s="113"/>
      <c r="D69" s="113"/>
      <c r="E69" s="113"/>
      <c r="F69" s="113"/>
    </row>
    <row r="70" spans="3:6" x14ac:dyDescent="0.25">
      <c r="C70" s="113"/>
      <c r="D70" s="113"/>
      <c r="E70" s="113"/>
      <c r="F70" s="113"/>
    </row>
    <row r="71" spans="3:6" x14ac:dyDescent="0.25">
      <c r="C71" s="113"/>
      <c r="D71" s="113"/>
      <c r="E71" s="113"/>
      <c r="F71" s="113"/>
    </row>
    <row r="72" spans="3:6" x14ac:dyDescent="0.25">
      <c r="C72" s="83"/>
      <c r="D72" s="83"/>
      <c r="E72" s="83"/>
      <c r="F72" s="83"/>
    </row>
    <row r="74" spans="3:6" x14ac:dyDescent="0.25">
      <c r="C74" s="104" t="s">
        <v>90</v>
      </c>
      <c r="D74" s="105"/>
      <c r="E74" s="105"/>
      <c r="F74" s="106"/>
    </row>
    <row r="75" spans="3:6" x14ac:dyDescent="0.25">
      <c r="C75" s="107"/>
      <c r="D75" s="108"/>
      <c r="E75" s="108"/>
      <c r="F75" s="109"/>
    </row>
    <row r="76" spans="3:6" x14ac:dyDescent="0.25">
      <c r="C76" s="110"/>
      <c r="D76" s="111"/>
      <c r="E76" s="111"/>
      <c r="F76" s="112"/>
    </row>
  </sheetData>
  <mergeCells count="4">
    <mergeCell ref="C6:F6"/>
    <mergeCell ref="H6:J6"/>
    <mergeCell ref="C74:F76"/>
    <mergeCell ref="C67:F71"/>
  </mergeCells>
  <pageMargins left="0.7" right="0.7" top="0.75" bottom="0.75" header="0.3" footer="0.3"/>
  <pageSetup orientation="portrait" horizontalDpi="4294967292" verticalDpi="4294967292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45"/>
  <sheetViews>
    <sheetView topLeftCell="A7" workbookViewId="0">
      <selection activeCell="E50" sqref="E50"/>
    </sheetView>
  </sheetViews>
  <sheetFormatPr baseColWidth="10" defaultColWidth="11.42578125" defaultRowHeight="15" x14ac:dyDescent="0.25"/>
  <cols>
    <col min="1" max="2" width="11.42578125" style="16"/>
    <col min="3" max="3" width="24.42578125" style="16" customWidth="1"/>
    <col min="4" max="4" width="16" style="16" customWidth="1"/>
    <col min="5" max="5" width="22.42578125" style="16" bestFit="1" customWidth="1"/>
    <col min="6" max="16384" width="11.42578125" style="16"/>
  </cols>
  <sheetData>
    <row r="2" spans="3:14" x14ac:dyDescent="0.25">
      <c r="D2" s="17"/>
      <c r="E2" s="17"/>
      <c r="F2" s="17"/>
      <c r="G2" s="17"/>
      <c r="H2" s="17"/>
      <c r="I2" s="17"/>
      <c r="J2" s="17"/>
      <c r="K2" s="17"/>
    </row>
    <row r="4" spans="3:14" x14ac:dyDescent="0.25">
      <c r="C4" s="115" t="s">
        <v>4</v>
      </c>
      <c r="D4" s="115"/>
      <c r="E4" s="115"/>
      <c r="F4" s="115"/>
      <c r="G4" s="115"/>
    </row>
    <row r="6" spans="3:14" x14ac:dyDescent="0.25">
      <c r="C6" s="3" t="s">
        <v>0</v>
      </c>
      <c r="D6" s="6" t="s">
        <v>3</v>
      </c>
      <c r="E6" s="6" t="s">
        <v>12</v>
      </c>
      <c r="F6" s="102" t="s">
        <v>13</v>
      </c>
      <c r="G6" s="102"/>
    </row>
    <row r="7" spans="3:14" x14ac:dyDescent="0.25">
      <c r="C7" s="5">
        <v>2007</v>
      </c>
      <c r="D7" s="53">
        <v>20668958</v>
      </c>
      <c r="E7" s="12">
        <v>43926929</v>
      </c>
      <c r="F7" s="19">
        <f>D7/E7</f>
        <v>0.47053045752413059</v>
      </c>
      <c r="G7" s="8"/>
    </row>
    <row r="8" spans="3:14" x14ac:dyDescent="0.25">
      <c r="C8" s="5">
        <v>2008</v>
      </c>
      <c r="D8" s="53">
        <v>21562877</v>
      </c>
      <c r="E8" s="12">
        <v>44451147</v>
      </c>
      <c r="F8" s="19">
        <f t="shared" ref="F8:F12" si="0">D8/E8</f>
        <v>0.48509157705199374</v>
      </c>
      <c r="G8" s="8"/>
    </row>
    <row r="9" spans="3:14" x14ac:dyDescent="0.25">
      <c r="C9" s="5">
        <v>2009</v>
      </c>
      <c r="D9" s="53">
        <v>27067685</v>
      </c>
      <c r="E9" s="12">
        <v>44978832</v>
      </c>
      <c r="F9" s="19">
        <f t="shared" si="0"/>
        <v>0.60178719180613671</v>
      </c>
      <c r="G9" s="8"/>
    </row>
    <row r="10" spans="3:14" x14ac:dyDescent="0.25">
      <c r="C10" s="5">
        <v>2010</v>
      </c>
      <c r="D10" s="53">
        <v>33655091</v>
      </c>
      <c r="E10" s="12">
        <v>45509584</v>
      </c>
      <c r="F10" s="19">
        <f t="shared" si="0"/>
        <v>0.73951655985253573</v>
      </c>
      <c r="G10" s="8"/>
    </row>
    <row r="11" spans="3:14" x14ac:dyDescent="0.25">
      <c r="C11" s="5">
        <v>2011</v>
      </c>
      <c r="D11" s="53">
        <v>38011963</v>
      </c>
      <c r="E11" s="12">
        <v>46044601</v>
      </c>
      <c r="F11" s="19">
        <f t="shared" si="0"/>
        <v>0.8255465825406979</v>
      </c>
      <c r="G11" s="18"/>
      <c r="H11" s="17"/>
      <c r="I11" s="17"/>
      <c r="J11" s="17"/>
      <c r="K11" s="17"/>
      <c r="L11" s="17"/>
      <c r="M11" s="17"/>
      <c r="N11" s="17"/>
    </row>
    <row r="12" spans="3:14" x14ac:dyDescent="0.25">
      <c r="C12" s="5">
        <v>2012</v>
      </c>
      <c r="D12" s="53">
        <v>40849317</v>
      </c>
      <c r="E12" s="12">
        <v>46581823</v>
      </c>
      <c r="F12" s="19">
        <f t="shared" si="0"/>
        <v>0.87693684723330811</v>
      </c>
      <c r="G12" s="8"/>
    </row>
    <row r="13" spans="3:14" x14ac:dyDescent="0.25">
      <c r="C13" s="5">
        <v>2013</v>
      </c>
      <c r="D13" s="53">
        <v>43278909</v>
      </c>
      <c r="E13" s="12">
        <v>47121089</v>
      </c>
      <c r="F13" s="19">
        <f t="shared" ref="F13:F18" si="1">D13/E13</f>
        <v>0.91846156187094907</v>
      </c>
      <c r="G13" s="45"/>
    </row>
    <row r="14" spans="3:14" x14ac:dyDescent="0.25">
      <c r="C14" s="5">
        <v>2014</v>
      </c>
      <c r="D14" s="53">
        <v>46526192</v>
      </c>
      <c r="E14" s="12">
        <v>47661787</v>
      </c>
      <c r="F14" s="19">
        <f t="shared" si="1"/>
        <v>0.97617388957740925</v>
      </c>
      <c r="G14" s="45"/>
    </row>
    <row r="15" spans="3:14" x14ac:dyDescent="0.25">
      <c r="C15" s="44">
        <v>2015</v>
      </c>
      <c r="D15" s="53">
        <v>58807027</v>
      </c>
      <c r="E15" s="53">
        <v>48203405</v>
      </c>
      <c r="F15" s="50">
        <f t="shared" si="1"/>
        <v>1.2199766178343625</v>
      </c>
      <c r="G15" s="45"/>
    </row>
    <row r="16" spans="3:14" x14ac:dyDescent="0.25">
      <c r="C16" s="44">
        <v>2016</v>
      </c>
      <c r="D16" s="53">
        <v>61437968</v>
      </c>
      <c r="E16" s="53">
        <v>48747708</v>
      </c>
      <c r="F16" s="50">
        <f t="shared" si="1"/>
        <v>1.2603252649334815</v>
      </c>
      <c r="G16" s="45"/>
    </row>
    <row r="17" spans="3:7" x14ac:dyDescent="0.25">
      <c r="C17" s="44" t="s">
        <v>66</v>
      </c>
      <c r="D17" s="76">
        <v>32312399</v>
      </c>
      <c r="E17" s="53">
        <v>48747708</v>
      </c>
      <c r="F17" s="50">
        <f t="shared" si="1"/>
        <v>0.66284960515476954</v>
      </c>
      <c r="G17" s="45"/>
    </row>
    <row r="18" spans="3:7" x14ac:dyDescent="0.25">
      <c r="C18" s="44" t="s">
        <v>67</v>
      </c>
      <c r="D18" s="76">
        <v>32945460</v>
      </c>
      <c r="E18" s="53">
        <v>49291609</v>
      </c>
      <c r="F18" s="50">
        <f t="shared" si="1"/>
        <v>0.66837866866954987</v>
      </c>
      <c r="G18" s="45"/>
    </row>
    <row r="20" spans="3:7" x14ac:dyDescent="0.25">
      <c r="C20" s="8" t="s">
        <v>70</v>
      </c>
      <c r="D20" s="15">
        <f>((F18-F17)/F17)*100</f>
        <v>0.83413544668090167</v>
      </c>
      <c r="E20" s="30"/>
      <c r="F20" s="30"/>
    </row>
    <row r="42" spans="3:7" ht="47.25" customHeight="1" x14ac:dyDescent="0.25">
      <c r="C42" s="114" t="s">
        <v>68</v>
      </c>
      <c r="D42" s="114"/>
      <c r="E42" s="114"/>
      <c r="F42" s="114"/>
      <c r="G42" s="114"/>
    </row>
    <row r="43" spans="3:7" ht="14.45" customHeight="1" x14ac:dyDescent="0.25"/>
    <row r="44" spans="3:7" x14ac:dyDescent="0.25">
      <c r="C44" s="114" t="s">
        <v>82</v>
      </c>
      <c r="D44" s="114"/>
      <c r="E44" s="114"/>
      <c r="F44" s="114"/>
      <c r="G44" s="114"/>
    </row>
    <row r="45" spans="3:7" x14ac:dyDescent="0.25">
      <c r="C45" s="114"/>
      <c r="D45" s="114"/>
      <c r="E45" s="114"/>
      <c r="F45" s="114"/>
      <c r="G45" s="114"/>
    </row>
  </sheetData>
  <mergeCells count="4">
    <mergeCell ref="C44:G45"/>
    <mergeCell ref="F6:G6"/>
    <mergeCell ref="C4:G4"/>
    <mergeCell ref="C42:G4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50"/>
  <sheetViews>
    <sheetView topLeftCell="A26" workbookViewId="0">
      <selection activeCell="D56" sqref="D56"/>
    </sheetView>
  </sheetViews>
  <sheetFormatPr baseColWidth="10" defaultColWidth="11.42578125" defaultRowHeight="15" x14ac:dyDescent="0.25"/>
  <cols>
    <col min="1" max="1" width="11.42578125" style="1"/>
    <col min="2" max="2" width="26.140625" style="1" customWidth="1"/>
    <col min="3" max="3" width="18.7109375" style="1" customWidth="1"/>
    <col min="4" max="4" width="18.42578125" style="1" customWidth="1"/>
    <col min="5" max="5" width="22" style="1" customWidth="1"/>
    <col min="6" max="6" width="22.85546875" style="1" bestFit="1" customWidth="1"/>
    <col min="7" max="7" width="24.28515625" style="1" customWidth="1"/>
    <col min="8" max="8" width="27" style="1" customWidth="1"/>
    <col min="9" max="9" width="26.85546875" style="1" customWidth="1"/>
    <col min="10" max="10" width="19.85546875" style="1" customWidth="1"/>
    <col min="11" max="16384" width="11.42578125" style="1"/>
  </cols>
  <sheetData>
    <row r="4" spans="2:9" x14ac:dyDescent="0.25">
      <c r="B4" s="115" t="s">
        <v>4</v>
      </c>
      <c r="C4" s="115"/>
      <c r="D4" s="115"/>
      <c r="E4" s="115"/>
      <c r="F4" s="115"/>
      <c r="G4" s="115"/>
      <c r="H4" s="115"/>
      <c r="I4" s="115"/>
    </row>
    <row r="7" spans="2:9" ht="38.25" customHeight="1" x14ac:dyDescent="0.25">
      <c r="C7" s="58" t="s">
        <v>5</v>
      </c>
      <c r="D7" s="39" t="s">
        <v>1</v>
      </c>
      <c r="E7" s="39" t="s">
        <v>45</v>
      </c>
      <c r="F7" s="39" t="s">
        <v>46</v>
      </c>
      <c r="G7" s="23" t="s">
        <v>14</v>
      </c>
      <c r="H7" s="23" t="s">
        <v>47</v>
      </c>
      <c r="I7" s="23" t="s">
        <v>48</v>
      </c>
    </row>
    <row r="8" spans="2:9" x14ac:dyDescent="0.25">
      <c r="C8" s="5">
        <v>2007</v>
      </c>
      <c r="D8" s="5">
        <v>1</v>
      </c>
      <c r="E8" s="4">
        <v>10883429</v>
      </c>
      <c r="F8" s="4">
        <v>9785529</v>
      </c>
      <c r="G8" s="12">
        <f>E8+F8</f>
        <v>20668958</v>
      </c>
      <c r="H8" s="14">
        <f>E8/1000000</f>
        <v>10.883429</v>
      </c>
      <c r="I8" s="14">
        <f>F8/1000000</f>
        <v>9.7855290000000004</v>
      </c>
    </row>
    <row r="9" spans="2:9" x14ac:dyDescent="0.25">
      <c r="C9" s="5">
        <v>2008</v>
      </c>
      <c r="D9" s="5">
        <v>1</v>
      </c>
      <c r="E9" s="4">
        <v>10932900</v>
      </c>
      <c r="F9" s="4">
        <v>10629977</v>
      </c>
      <c r="G9" s="12">
        <f t="shared" ref="G9:G14" si="0">E9+F9</f>
        <v>21562877</v>
      </c>
      <c r="H9" s="14">
        <f t="shared" ref="H9:H14" si="1">E9/1000000</f>
        <v>10.9329</v>
      </c>
      <c r="I9" s="14">
        <f t="shared" ref="I9:I15" si="2">F9/1000000</f>
        <v>10.629977</v>
      </c>
    </row>
    <row r="10" spans="2:9" x14ac:dyDescent="0.25">
      <c r="C10" s="5">
        <v>2009</v>
      </c>
      <c r="D10" s="5">
        <v>1</v>
      </c>
      <c r="E10" s="4">
        <v>12525838</v>
      </c>
      <c r="F10" s="4">
        <v>14541847</v>
      </c>
      <c r="G10" s="12">
        <f t="shared" si="0"/>
        <v>27067685</v>
      </c>
      <c r="H10" s="14">
        <f t="shared" si="1"/>
        <v>12.525838</v>
      </c>
      <c r="I10" s="14">
        <f t="shared" si="2"/>
        <v>14.541847000000001</v>
      </c>
    </row>
    <row r="11" spans="2:9" x14ac:dyDescent="0.25">
      <c r="C11" s="5">
        <v>2010</v>
      </c>
      <c r="D11" s="5">
        <v>1</v>
      </c>
      <c r="E11" s="4">
        <v>16639700</v>
      </c>
      <c r="F11" s="4">
        <v>17015391</v>
      </c>
      <c r="G11" s="12">
        <f t="shared" si="0"/>
        <v>33655091</v>
      </c>
      <c r="H11" s="14">
        <f t="shared" si="1"/>
        <v>16.639700000000001</v>
      </c>
      <c r="I11" s="14">
        <f t="shared" si="2"/>
        <v>17.015391000000001</v>
      </c>
    </row>
    <row r="12" spans="2:9" x14ac:dyDescent="0.25">
      <c r="C12" s="5">
        <v>2011</v>
      </c>
      <c r="D12" s="5">
        <v>1</v>
      </c>
      <c r="E12" s="4">
        <v>19047911</v>
      </c>
      <c r="F12" s="4">
        <v>18964052</v>
      </c>
      <c r="G12" s="12">
        <f t="shared" si="0"/>
        <v>38011963</v>
      </c>
      <c r="H12" s="14">
        <f t="shared" si="1"/>
        <v>19.047910999999999</v>
      </c>
      <c r="I12" s="14">
        <f t="shared" si="2"/>
        <v>18.964051999999999</v>
      </c>
    </row>
    <row r="13" spans="2:9" x14ac:dyDescent="0.25">
      <c r="C13" s="5">
        <v>2012</v>
      </c>
      <c r="D13" s="5">
        <v>1</v>
      </c>
      <c r="E13" s="4">
        <v>20237903</v>
      </c>
      <c r="F13" s="4">
        <v>20611414</v>
      </c>
      <c r="G13" s="12">
        <f t="shared" si="0"/>
        <v>40849317</v>
      </c>
      <c r="H13" s="14">
        <f t="shared" si="1"/>
        <v>20.237902999999999</v>
      </c>
      <c r="I13" s="14">
        <f t="shared" si="2"/>
        <v>20.611414</v>
      </c>
    </row>
    <row r="14" spans="2:9" x14ac:dyDescent="0.25">
      <c r="C14" s="5">
        <v>2013</v>
      </c>
      <c r="D14" s="5">
        <v>1</v>
      </c>
      <c r="E14" s="4">
        <v>22006699</v>
      </c>
      <c r="F14" s="4">
        <v>21272210</v>
      </c>
      <c r="G14" s="12">
        <f t="shared" si="0"/>
        <v>43278909</v>
      </c>
      <c r="H14" s="14">
        <f t="shared" si="1"/>
        <v>22.006699000000001</v>
      </c>
      <c r="I14" s="14">
        <f t="shared" si="2"/>
        <v>21.272210000000001</v>
      </c>
    </row>
    <row r="15" spans="2:9" x14ac:dyDescent="0.25">
      <c r="C15" s="5">
        <v>2014</v>
      </c>
      <c r="D15" s="5">
        <v>1</v>
      </c>
      <c r="E15" s="4">
        <v>23292190</v>
      </c>
      <c r="F15" s="4">
        <v>23234002</v>
      </c>
      <c r="G15" s="12">
        <f>E15+F15</f>
        <v>46526192</v>
      </c>
      <c r="H15" s="14">
        <f>E15/1000000</f>
        <v>23.292190000000002</v>
      </c>
      <c r="I15" s="14">
        <f t="shared" si="2"/>
        <v>23.234002</v>
      </c>
    </row>
    <row r="16" spans="2:9" x14ac:dyDescent="0.25">
      <c r="C16" s="44">
        <v>2015</v>
      </c>
      <c r="D16" s="44">
        <v>1</v>
      </c>
      <c r="E16" s="76">
        <v>30398902</v>
      </c>
      <c r="F16" s="76">
        <v>28408125</v>
      </c>
      <c r="G16" s="53">
        <f>E16+F16</f>
        <v>58807027</v>
      </c>
      <c r="H16" s="56">
        <f>E16/1000000</f>
        <v>30.398902</v>
      </c>
      <c r="I16" s="56">
        <f>F16/1000000</f>
        <v>28.408124999999998</v>
      </c>
    </row>
    <row r="17" spans="2:9" x14ac:dyDescent="0.25">
      <c r="C17" s="44">
        <v>2016</v>
      </c>
      <c r="D17" s="44">
        <v>1</v>
      </c>
      <c r="E17" s="76">
        <v>32312399</v>
      </c>
      <c r="F17" s="76">
        <v>29125569</v>
      </c>
      <c r="G17" s="53">
        <f>E17+F17</f>
        <v>61437968</v>
      </c>
      <c r="H17" s="56">
        <f>E17/1000000</f>
        <v>32.312398999999999</v>
      </c>
      <c r="I17" s="56">
        <f>F17/1000000</f>
        <v>29.125568999999999</v>
      </c>
    </row>
    <row r="18" spans="2:9" x14ac:dyDescent="0.25">
      <c r="C18" s="44">
        <v>2017</v>
      </c>
      <c r="D18" s="44">
        <v>1</v>
      </c>
      <c r="E18" s="53">
        <v>32945460</v>
      </c>
      <c r="F18" s="76">
        <v>0</v>
      </c>
      <c r="G18" s="53">
        <f>E18+F18</f>
        <v>32945460</v>
      </c>
      <c r="H18" s="56">
        <f>E18/1000000</f>
        <v>32.945459999999997</v>
      </c>
      <c r="I18" s="56">
        <f>F18/1000000</f>
        <v>0</v>
      </c>
    </row>
    <row r="19" spans="2:9" x14ac:dyDescent="0.25">
      <c r="E19" s="75"/>
      <c r="F19" s="75"/>
    </row>
    <row r="20" spans="2:9" x14ac:dyDescent="0.25">
      <c r="B20" s="8" t="s">
        <v>56</v>
      </c>
      <c r="C20" s="15">
        <f>((H17-H16)/H16)*100</f>
        <v>6.2946253782455681</v>
      </c>
      <c r="D20" s="15">
        <f>((I17-I16)/I16)*100</f>
        <v>2.5254887466173868</v>
      </c>
      <c r="E20" s="38"/>
    </row>
    <row r="43" spans="2:9" ht="20.25" customHeight="1" x14ac:dyDescent="0.25">
      <c r="B43" s="114" t="s">
        <v>60</v>
      </c>
      <c r="C43" s="114"/>
      <c r="D43" s="114"/>
      <c r="E43" s="114"/>
      <c r="F43" s="114"/>
      <c r="G43" s="114"/>
      <c r="H43" s="114"/>
      <c r="I43" s="114"/>
    </row>
    <row r="45" spans="2:9" ht="23.25" customHeight="1" x14ac:dyDescent="0.25">
      <c r="B45" s="116" t="s">
        <v>71</v>
      </c>
      <c r="C45" s="117"/>
      <c r="D45" s="117"/>
      <c r="E45" s="117"/>
      <c r="F45" s="117"/>
      <c r="G45" s="117"/>
      <c r="H45" s="117"/>
      <c r="I45" s="118"/>
    </row>
    <row r="46" spans="2:9" x14ac:dyDescent="0.25">
      <c r="B46" s="119"/>
      <c r="C46" s="120"/>
      <c r="D46" s="120"/>
      <c r="E46" s="120"/>
      <c r="F46" s="120"/>
      <c r="G46" s="120"/>
      <c r="H46" s="120"/>
      <c r="I46" s="121"/>
    </row>
    <row r="47" spans="2:9" x14ac:dyDescent="0.25">
      <c r="B47" s="122"/>
      <c r="C47" s="123"/>
      <c r="D47" s="123"/>
      <c r="E47" s="123"/>
      <c r="F47" s="123"/>
      <c r="G47" s="123"/>
      <c r="H47" s="123"/>
      <c r="I47" s="124"/>
    </row>
    <row r="50" spans="2:5" x14ac:dyDescent="0.25">
      <c r="B50" s="125" t="s">
        <v>83</v>
      </c>
      <c r="C50" s="125"/>
      <c r="D50" s="125"/>
      <c r="E50" s="125"/>
    </row>
  </sheetData>
  <mergeCells count="4">
    <mergeCell ref="B4:I4"/>
    <mergeCell ref="B43:I43"/>
    <mergeCell ref="B45:I47"/>
    <mergeCell ref="B50:E50"/>
  </mergeCells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68"/>
  <sheetViews>
    <sheetView topLeftCell="A4" workbookViewId="0">
      <selection activeCell="E19" sqref="E19"/>
    </sheetView>
  </sheetViews>
  <sheetFormatPr baseColWidth="10" defaultColWidth="11.42578125" defaultRowHeight="15" x14ac:dyDescent="0.25"/>
  <cols>
    <col min="1" max="2" width="11.42578125" style="1"/>
    <col min="3" max="3" width="27" style="1" bestFit="1" customWidth="1"/>
    <col min="4" max="4" width="23" style="1" bestFit="1" customWidth="1"/>
    <col min="5" max="5" width="21.28515625" style="1" customWidth="1"/>
    <col min="6" max="6" width="30.28515625" style="1" bestFit="1" customWidth="1"/>
    <col min="7" max="7" width="20.42578125" style="1" bestFit="1" customWidth="1"/>
    <col min="8" max="8" width="17.85546875" style="1" bestFit="1" customWidth="1"/>
    <col min="9" max="16384" width="11.42578125" style="1"/>
  </cols>
  <sheetData>
    <row r="4" spans="3:8" x14ac:dyDescent="0.25">
      <c r="C4" s="115" t="s">
        <v>4</v>
      </c>
      <c r="D4" s="115"/>
      <c r="E4" s="115"/>
      <c r="F4" s="115"/>
      <c r="G4" s="115"/>
      <c r="H4" s="115"/>
    </row>
    <row r="7" spans="3:8" ht="63.75" x14ac:dyDescent="0.25">
      <c r="C7" s="7" t="s">
        <v>5</v>
      </c>
      <c r="D7" s="7" t="s">
        <v>15</v>
      </c>
      <c r="E7" s="39" t="s">
        <v>43</v>
      </c>
      <c r="F7" s="23" t="s">
        <v>17</v>
      </c>
      <c r="G7" s="23" t="s">
        <v>44</v>
      </c>
    </row>
    <row r="8" spans="3:8" x14ac:dyDescent="0.25">
      <c r="C8" s="5">
        <v>2007</v>
      </c>
      <c r="D8" s="12">
        <v>148725883903</v>
      </c>
      <c r="E8" s="61">
        <f>D8/1000000000</f>
        <v>148.72588390300001</v>
      </c>
      <c r="F8" s="12">
        <f>D8/D$26</f>
        <v>54151650.628989212</v>
      </c>
      <c r="G8" s="61">
        <f>F8/1000000</f>
        <v>54.151650628989209</v>
      </c>
      <c r="H8" s="81"/>
    </row>
    <row r="9" spans="3:8" x14ac:dyDescent="0.25">
      <c r="C9" s="5">
        <v>2008</v>
      </c>
      <c r="D9" s="12">
        <v>159980785142</v>
      </c>
      <c r="E9" s="61">
        <f t="shared" ref="E9:E15" si="0">D9/1000000000</f>
        <v>159.980785142</v>
      </c>
      <c r="F9" s="12">
        <f t="shared" ref="F9:F16" si="1">D9/D$26</f>
        <v>58249602.268366307</v>
      </c>
      <c r="G9" s="61">
        <f t="shared" ref="G9:G18" si="2">F9/1000000</f>
        <v>58.24960226836631</v>
      </c>
      <c r="H9" s="81"/>
    </row>
    <row r="10" spans="3:8" x14ac:dyDescent="0.25">
      <c r="C10" s="5">
        <v>2009</v>
      </c>
      <c r="D10" s="12">
        <v>198078594887</v>
      </c>
      <c r="E10" s="61">
        <f t="shared" si="0"/>
        <v>198.07859488700001</v>
      </c>
      <c r="F10" s="12">
        <f t="shared" si="1"/>
        <v>72121157.299005643</v>
      </c>
      <c r="G10" s="61">
        <f t="shared" si="2"/>
        <v>72.121157299005645</v>
      </c>
      <c r="H10" s="81"/>
    </row>
    <row r="11" spans="3:8" x14ac:dyDescent="0.25">
      <c r="C11" s="5">
        <v>2010</v>
      </c>
      <c r="D11" s="12">
        <v>258087337650</v>
      </c>
      <c r="E11" s="61">
        <f t="shared" si="0"/>
        <v>258.08733764999999</v>
      </c>
      <c r="F11" s="12">
        <f t="shared" si="1"/>
        <v>93970564.997979224</v>
      </c>
      <c r="G11" s="61">
        <f t="shared" si="2"/>
        <v>93.970564997979224</v>
      </c>
      <c r="H11" s="81"/>
    </row>
    <row r="12" spans="3:8" x14ac:dyDescent="0.25">
      <c r="C12" s="5">
        <v>2011</v>
      </c>
      <c r="D12" s="12">
        <v>294042874943</v>
      </c>
      <c r="E12" s="61">
        <f t="shared" si="0"/>
        <v>294.04287494300002</v>
      </c>
      <c r="F12" s="12">
        <f t="shared" si="1"/>
        <v>107062110.61580867</v>
      </c>
      <c r="G12" s="61">
        <f t="shared" si="2"/>
        <v>107.06211061580866</v>
      </c>
      <c r="H12" s="81"/>
    </row>
    <row r="13" spans="3:8" x14ac:dyDescent="0.25">
      <c r="C13" s="5">
        <v>2012</v>
      </c>
      <c r="D13" s="12">
        <v>327774981449</v>
      </c>
      <c r="E13" s="61">
        <f t="shared" si="0"/>
        <v>327.77498144899999</v>
      </c>
      <c r="F13" s="12">
        <f t="shared" si="1"/>
        <v>119344096.767487</v>
      </c>
      <c r="G13" s="61">
        <f t="shared" si="2"/>
        <v>119.344096767487</v>
      </c>
      <c r="H13" s="81"/>
    </row>
    <row r="14" spans="3:8" x14ac:dyDescent="0.25">
      <c r="C14" s="5">
        <v>2013</v>
      </c>
      <c r="D14" s="12">
        <v>351999280983</v>
      </c>
      <c r="E14" s="61">
        <f t="shared" si="0"/>
        <v>351.99928098300001</v>
      </c>
      <c r="F14" s="12">
        <f t="shared" si="1"/>
        <v>128164254.83730026</v>
      </c>
      <c r="G14" s="61">
        <f t="shared" si="2"/>
        <v>128.16425483730026</v>
      </c>
      <c r="H14" s="81"/>
    </row>
    <row r="15" spans="3:8" x14ac:dyDescent="0.25">
      <c r="C15" s="5">
        <v>2014</v>
      </c>
      <c r="D15" s="53">
        <v>384033590923</v>
      </c>
      <c r="E15" s="61">
        <f t="shared" si="0"/>
        <v>384.03359092300002</v>
      </c>
      <c r="F15" s="12">
        <f t="shared" si="1"/>
        <v>139828066.90879565</v>
      </c>
      <c r="G15" s="61">
        <f t="shared" si="2"/>
        <v>139.82806690879565</v>
      </c>
      <c r="H15" s="81"/>
    </row>
    <row r="16" spans="3:8" x14ac:dyDescent="0.25">
      <c r="C16" s="44">
        <v>2015</v>
      </c>
      <c r="D16" s="53">
        <v>492209150000</v>
      </c>
      <c r="E16" s="77">
        <f>D16/1000000000</f>
        <v>492.20915000000002</v>
      </c>
      <c r="F16" s="12">
        <f t="shared" si="1"/>
        <v>179215192.59267351</v>
      </c>
      <c r="G16" s="77">
        <f t="shared" si="2"/>
        <v>179.2151925926735</v>
      </c>
      <c r="H16" s="80"/>
    </row>
    <row r="17" spans="3:9" x14ac:dyDescent="0.25">
      <c r="C17" s="44">
        <v>2016</v>
      </c>
      <c r="D17" s="53">
        <v>531121594533</v>
      </c>
      <c r="E17" s="77">
        <f>D17/1000000000</f>
        <v>531.12159453300001</v>
      </c>
      <c r="F17" s="53">
        <f>D17/$D$24</f>
        <v>173943183.22831449</v>
      </c>
      <c r="G17" s="77">
        <f t="shared" si="2"/>
        <v>173.9431832283145</v>
      </c>
      <c r="H17" s="80"/>
    </row>
    <row r="18" spans="3:9" x14ac:dyDescent="0.25">
      <c r="C18" s="44" t="s">
        <v>66</v>
      </c>
      <c r="D18" s="76">
        <v>283822048775</v>
      </c>
      <c r="E18" s="77">
        <f>D18/1000000000</f>
        <v>283.82204877499998</v>
      </c>
      <c r="F18" s="53">
        <f>D18/$D$25</f>
        <v>94870456.992392242</v>
      </c>
      <c r="G18" s="77">
        <f t="shared" si="2"/>
        <v>94.870456992392235</v>
      </c>
      <c r="H18" s="80"/>
    </row>
    <row r="19" spans="3:9" x14ac:dyDescent="0.25">
      <c r="C19" s="44" t="s">
        <v>67</v>
      </c>
      <c r="D19" s="76">
        <v>290727021972</v>
      </c>
      <c r="E19" s="77">
        <f>D19/1000000000</f>
        <v>290.72702197199999</v>
      </c>
      <c r="F19" s="53">
        <f>D19/$D$23</f>
        <v>98273037.078651682</v>
      </c>
      <c r="G19" s="77">
        <f>F19/1000000</f>
        <v>98.273037078651683</v>
      </c>
      <c r="H19" s="80"/>
    </row>
    <row r="20" spans="3:9" x14ac:dyDescent="0.25">
      <c r="C20" s="51"/>
      <c r="D20" s="54"/>
      <c r="E20" s="62"/>
      <c r="F20" s="54"/>
      <c r="G20" s="62"/>
    </row>
    <row r="21" spans="3:9" x14ac:dyDescent="0.25">
      <c r="C21" s="51"/>
      <c r="D21" s="63">
        <f>D19-D18</f>
        <v>6904973197</v>
      </c>
      <c r="E21" s="62"/>
      <c r="F21" s="63">
        <f>F17-F16</f>
        <v>-5272009.3643590212</v>
      </c>
      <c r="G21" s="62"/>
    </row>
    <row r="22" spans="3:9" x14ac:dyDescent="0.25">
      <c r="I22" s="88">
        <f>((D19-D18)/D18)*100</f>
        <v>2.432852988977583</v>
      </c>
    </row>
    <row r="23" spans="3:9" x14ac:dyDescent="0.25">
      <c r="C23" s="45" t="s">
        <v>73</v>
      </c>
      <c r="D23" s="59">
        <v>2958.36</v>
      </c>
      <c r="E23" s="129">
        <f>((D23-D25)/D25)</f>
        <v>-1.113755481869709E-2</v>
      </c>
    </row>
    <row r="24" spans="3:9" x14ac:dyDescent="0.25">
      <c r="C24" s="45" t="s">
        <v>64</v>
      </c>
      <c r="D24" s="59">
        <v>3053.42</v>
      </c>
      <c r="E24" s="129"/>
    </row>
    <row r="25" spans="3:9" x14ac:dyDescent="0.25">
      <c r="C25" s="45" t="s">
        <v>72</v>
      </c>
      <c r="D25" s="59">
        <v>2991.68</v>
      </c>
      <c r="E25" s="129"/>
    </row>
    <row r="26" spans="3:9" x14ac:dyDescent="0.25">
      <c r="C26" s="45" t="s">
        <v>57</v>
      </c>
      <c r="D26" s="59">
        <v>2746.47</v>
      </c>
      <c r="E26" s="129"/>
    </row>
    <row r="27" spans="3:9" x14ac:dyDescent="0.25">
      <c r="C27" s="45" t="s">
        <v>49</v>
      </c>
      <c r="D27" s="59">
        <v>2000.68</v>
      </c>
      <c r="E27" s="129"/>
      <c r="F27" s="69"/>
    </row>
    <row r="28" spans="3:9" x14ac:dyDescent="0.25">
      <c r="C28" s="45" t="s">
        <v>16</v>
      </c>
      <c r="D28" s="59">
        <v>1888.1</v>
      </c>
      <c r="E28" s="129"/>
      <c r="F28" s="21"/>
    </row>
    <row r="29" spans="3:9" x14ac:dyDescent="0.25">
      <c r="C29" s="45" t="s">
        <v>18</v>
      </c>
      <c r="D29" s="60">
        <v>1934.08</v>
      </c>
      <c r="E29" s="129"/>
      <c r="F29" s="21"/>
    </row>
    <row r="30" spans="3:9" x14ac:dyDescent="0.25">
      <c r="E30" s="20"/>
    </row>
    <row r="58" spans="3:8" ht="14.45" customHeight="1" x14ac:dyDescent="0.25">
      <c r="C58" s="116" t="s">
        <v>85</v>
      </c>
      <c r="D58" s="117"/>
      <c r="E58" s="117"/>
      <c r="F58" s="117"/>
      <c r="G58" s="117"/>
      <c r="H58" s="118"/>
    </row>
    <row r="59" spans="3:8" x14ac:dyDescent="0.25">
      <c r="C59" s="119"/>
      <c r="D59" s="120"/>
      <c r="E59" s="120"/>
      <c r="F59" s="120"/>
      <c r="G59" s="120"/>
      <c r="H59" s="121"/>
    </row>
    <row r="60" spans="3:8" x14ac:dyDescent="0.25">
      <c r="C60" s="119"/>
      <c r="D60" s="120"/>
      <c r="E60" s="120"/>
      <c r="F60" s="120"/>
      <c r="G60" s="120"/>
      <c r="H60" s="121"/>
    </row>
    <row r="61" spans="3:8" x14ac:dyDescent="0.25">
      <c r="C61" s="122"/>
      <c r="D61" s="123"/>
      <c r="E61" s="123"/>
      <c r="F61" s="123"/>
      <c r="G61" s="123"/>
      <c r="H61" s="124"/>
    </row>
    <row r="63" spans="3:8" ht="55.5" customHeight="1" x14ac:dyDescent="0.25">
      <c r="C63" s="126" t="s">
        <v>84</v>
      </c>
      <c r="D63" s="127"/>
      <c r="E63" s="127"/>
      <c r="F63" s="127"/>
      <c r="G63" s="127"/>
      <c r="H63" s="128"/>
    </row>
    <row r="67" spans="8:8" x14ac:dyDescent="0.25">
      <c r="H67" s="21"/>
    </row>
    <row r="68" spans="8:8" x14ac:dyDescent="0.25">
      <c r="H68" s="38"/>
    </row>
  </sheetData>
  <mergeCells count="4">
    <mergeCell ref="C58:H61"/>
    <mergeCell ref="C63:H63"/>
    <mergeCell ref="C4:H4"/>
    <mergeCell ref="E23:E29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F45"/>
  <sheetViews>
    <sheetView topLeftCell="A22" workbookViewId="0">
      <selection activeCell="J33" sqref="J33"/>
    </sheetView>
  </sheetViews>
  <sheetFormatPr baseColWidth="10" defaultColWidth="11.42578125" defaultRowHeight="15" x14ac:dyDescent="0.25"/>
  <cols>
    <col min="1" max="1" width="11.42578125" style="1"/>
    <col min="2" max="2" width="21.28515625" style="1" bestFit="1" customWidth="1"/>
    <col min="3" max="3" width="23.140625" style="1" bestFit="1" customWidth="1"/>
    <col min="4" max="4" width="20.140625" style="1" customWidth="1"/>
    <col min="5" max="16384" width="11.42578125" style="1"/>
  </cols>
  <sheetData>
    <row r="2" spans="2:6" x14ac:dyDescent="0.25">
      <c r="B2" s="102" t="s">
        <v>4</v>
      </c>
      <c r="C2" s="102"/>
      <c r="D2" s="102"/>
    </row>
    <row r="4" spans="2:6" ht="28.35" customHeight="1" x14ac:dyDescent="0.25">
      <c r="B4" s="22" t="s">
        <v>0</v>
      </c>
      <c r="C4" s="70" t="s">
        <v>19</v>
      </c>
      <c r="D4" s="16"/>
      <c r="E4" s="16"/>
      <c r="F4" s="16"/>
    </row>
    <row r="5" spans="2:6" x14ac:dyDescent="0.25">
      <c r="B5" s="2">
        <v>2007</v>
      </c>
      <c r="C5" s="44">
        <v>189</v>
      </c>
      <c r="D5" s="16"/>
      <c r="E5" s="16"/>
      <c r="F5" s="16"/>
    </row>
    <row r="6" spans="2:6" x14ac:dyDescent="0.25">
      <c r="B6" s="2">
        <v>2008</v>
      </c>
      <c r="C6" s="44">
        <v>213</v>
      </c>
      <c r="D6" s="16"/>
      <c r="E6" s="16"/>
      <c r="F6" s="16"/>
    </row>
    <row r="7" spans="2:6" x14ac:dyDescent="0.25">
      <c r="B7" s="2">
        <v>2009</v>
      </c>
      <c r="C7" s="44">
        <v>214</v>
      </c>
      <c r="D7" s="16"/>
      <c r="E7" s="16"/>
      <c r="F7" s="16"/>
    </row>
    <row r="8" spans="2:6" x14ac:dyDescent="0.25">
      <c r="B8" s="2">
        <v>2010</v>
      </c>
      <c r="C8" s="44">
        <v>206</v>
      </c>
      <c r="D8" s="16"/>
      <c r="E8" s="16"/>
      <c r="F8" s="16"/>
    </row>
    <row r="9" spans="2:6" x14ac:dyDescent="0.25">
      <c r="B9" s="2">
        <v>2011</v>
      </c>
      <c r="C9" s="44">
        <v>206</v>
      </c>
      <c r="D9" s="16"/>
      <c r="E9" s="16"/>
      <c r="F9" s="16"/>
    </row>
    <row r="10" spans="2:6" x14ac:dyDescent="0.25">
      <c r="B10" s="2">
        <v>2012</v>
      </c>
      <c r="C10" s="44">
        <v>213</v>
      </c>
      <c r="D10" s="16"/>
      <c r="E10" s="16"/>
      <c r="F10" s="16"/>
    </row>
    <row r="11" spans="2:6" x14ac:dyDescent="0.25">
      <c r="B11" s="2">
        <v>2013</v>
      </c>
      <c r="C11" s="44">
        <v>244</v>
      </c>
      <c r="D11" s="16"/>
      <c r="E11" s="16"/>
      <c r="F11" s="16"/>
    </row>
    <row r="12" spans="2:6" x14ac:dyDescent="0.25">
      <c r="B12" s="2">
        <v>2014</v>
      </c>
      <c r="C12" s="44">
        <v>274</v>
      </c>
      <c r="D12" s="16"/>
      <c r="E12" s="16"/>
      <c r="F12" s="16"/>
    </row>
    <row r="13" spans="2:6" x14ac:dyDescent="0.25">
      <c r="B13" s="78">
        <v>2015</v>
      </c>
      <c r="C13" s="44">
        <v>338</v>
      </c>
      <c r="D13" s="16"/>
      <c r="E13" s="16"/>
      <c r="F13" s="16"/>
    </row>
    <row r="14" spans="2:6" x14ac:dyDescent="0.25">
      <c r="B14" s="78">
        <v>2016</v>
      </c>
      <c r="C14" s="44">
        <v>312</v>
      </c>
      <c r="D14" s="16"/>
      <c r="E14" s="16"/>
      <c r="F14" s="16"/>
    </row>
    <row r="15" spans="2:6" x14ac:dyDescent="0.25">
      <c r="B15" s="99" t="s">
        <v>66</v>
      </c>
      <c r="C15" s="99">
        <v>149</v>
      </c>
      <c r="D15" s="16"/>
      <c r="E15" s="16"/>
      <c r="F15" s="16"/>
    </row>
    <row r="16" spans="2:6" x14ac:dyDescent="0.25">
      <c r="B16" s="99" t="s">
        <v>67</v>
      </c>
      <c r="C16" s="99">
        <v>155</v>
      </c>
      <c r="D16" s="16"/>
      <c r="E16" s="16"/>
      <c r="F16" s="16"/>
    </row>
    <row r="41" spans="2:6" x14ac:dyDescent="0.25">
      <c r="B41" s="130" t="s">
        <v>74</v>
      </c>
      <c r="C41" s="131"/>
      <c r="D41" s="131"/>
      <c r="E41" s="131"/>
      <c r="F41" s="131"/>
    </row>
    <row r="42" spans="2:6" x14ac:dyDescent="0.25">
      <c r="B42" s="131"/>
      <c r="C42" s="131"/>
      <c r="D42" s="131"/>
      <c r="E42" s="131"/>
      <c r="F42" s="131"/>
    </row>
    <row r="44" spans="2:6" ht="15" customHeight="1" x14ac:dyDescent="0.25">
      <c r="B44" s="132" t="s">
        <v>92</v>
      </c>
      <c r="C44" s="132"/>
      <c r="D44" s="132"/>
      <c r="E44" s="132"/>
      <c r="F44" s="132"/>
    </row>
    <row r="45" spans="2:6" x14ac:dyDescent="0.25">
      <c r="B45" s="132"/>
      <c r="C45" s="132"/>
      <c r="D45" s="132"/>
      <c r="E45" s="132"/>
      <c r="F45" s="132"/>
    </row>
  </sheetData>
  <mergeCells count="3">
    <mergeCell ref="B41:F42"/>
    <mergeCell ref="B44:F45"/>
    <mergeCell ref="B2:D2"/>
  </mergeCell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topLeftCell="A40" workbookViewId="0">
      <selection activeCell="I37" sqref="I37"/>
    </sheetView>
  </sheetViews>
  <sheetFormatPr baseColWidth="10" defaultColWidth="11.42578125" defaultRowHeight="15" x14ac:dyDescent="0.25"/>
  <cols>
    <col min="1" max="1" width="11.42578125" style="1"/>
    <col min="2" max="2" width="21.28515625" style="1" bestFit="1" customWidth="1"/>
    <col min="3" max="3" width="23.7109375" style="1" bestFit="1" customWidth="1"/>
    <col min="4" max="4" width="24.28515625" style="1" bestFit="1" customWidth="1"/>
    <col min="5" max="16384" width="11.42578125" style="1"/>
  </cols>
  <sheetData>
    <row r="2" spans="2:6" x14ac:dyDescent="0.25">
      <c r="B2" s="115" t="s">
        <v>4</v>
      </c>
      <c r="C2" s="115"/>
      <c r="D2" s="115"/>
      <c r="E2" s="115"/>
      <c r="F2" s="115"/>
    </row>
    <row r="5" spans="2:6" ht="26.25" x14ac:dyDescent="0.25">
      <c r="C5" s="25" t="s">
        <v>0</v>
      </c>
      <c r="D5" s="26" t="s">
        <v>20</v>
      </c>
    </row>
    <row r="6" spans="2:6" x14ac:dyDescent="0.25">
      <c r="C6" s="2">
        <v>2007</v>
      </c>
      <c r="D6" s="5">
        <v>10</v>
      </c>
    </row>
    <row r="7" spans="2:6" x14ac:dyDescent="0.25">
      <c r="C7" s="2">
        <v>2008</v>
      </c>
      <c r="D7" s="5">
        <v>13</v>
      </c>
    </row>
    <row r="8" spans="2:6" x14ac:dyDescent="0.25">
      <c r="C8" s="2">
        <v>2009</v>
      </c>
      <c r="D8" s="5">
        <v>12</v>
      </c>
    </row>
    <row r="9" spans="2:6" x14ac:dyDescent="0.25">
      <c r="C9" s="2">
        <v>2010</v>
      </c>
      <c r="D9" s="5">
        <v>10</v>
      </c>
    </row>
    <row r="10" spans="2:6" x14ac:dyDescent="0.25">
      <c r="C10" s="2">
        <v>2011</v>
      </c>
      <c r="D10" s="5">
        <v>18</v>
      </c>
    </row>
    <row r="11" spans="2:6" x14ac:dyDescent="0.25">
      <c r="C11" s="2">
        <v>2012</v>
      </c>
      <c r="D11" s="5">
        <v>23</v>
      </c>
    </row>
    <row r="12" spans="2:6" x14ac:dyDescent="0.25">
      <c r="C12" s="2">
        <v>2013</v>
      </c>
      <c r="D12" s="5">
        <v>17</v>
      </c>
    </row>
    <row r="13" spans="2:6" x14ac:dyDescent="0.25">
      <c r="C13" s="5">
        <v>2014</v>
      </c>
      <c r="D13" s="5">
        <v>28</v>
      </c>
    </row>
    <row r="14" spans="2:6" x14ac:dyDescent="0.25">
      <c r="C14" s="44">
        <v>2015</v>
      </c>
      <c r="D14" s="44">
        <v>36</v>
      </c>
    </row>
    <row r="15" spans="2:6" x14ac:dyDescent="0.25">
      <c r="C15" s="44">
        <v>2016</v>
      </c>
      <c r="D15" s="44">
        <v>41</v>
      </c>
    </row>
    <row r="16" spans="2:6" x14ac:dyDescent="0.25">
      <c r="C16" s="44" t="s">
        <v>66</v>
      </c>
      <c r="D16" s="44">
        <v>19</v>
      </c>
    </row>
    <row r="17" spans="2:4" x14ac:dyDescent="0.25">
      <c r="B17" s="13"/>
      <c r="C17" s="89" t="s">
        <v>67</v>
      </c>
      <c r="D17" s="90">
        <v>17</v>
      </c>
    </row>
    <row r="41" spans="2:6" ht="15" customHeight="1" x14ac:dyDescent="0.25">
      <c r="B41" s="104" t="s">
        <v>75</v>
      </c>
      <c r="C41" s="105"/>
      <c r="D41" s="105"/>
      <c r="E41" s="105"/>
      <c r="F41" s="106"/>
    </row>
    <row r="42" spans="2:6" x14ac:dyDescent="0.25">
      <c r="B42" s="107"/>
      <c r="C42" s="108"/>
      <c r="D42" s="108"/>
      <c r="E42" s="108"/>
      <c r="F42" s="109"/>
    </row>
    <row r="43" spans="2:6" x14ac:dyDescent="0.25">
      <c r="B43" s="107"/>
      <c r="C43" s="108"/>
      <c r="D43" s="108"/>
      <c r="E43" s="108"/>
      <c r="F43" s="109"/>
    </row>
    <row r="44" spans="2:6" x14ac:dyDescent="0.25">
      <c r="B44" s="110"/>
      <c r="C44" s="111"/>
      <c r="D44" s="111"/>
      <c r="E44" s="111"/>
      <c r="F44" s="112"/>
    </row>
    <row r="46" spans="2:6" ht="36" customHeight="1" x14ac:dyDescent="0.25">
      <c r="B46" s="132" t="s">
        <v>76</v>
      </c>
      <c r="C46" s="132"/>
      <c r="D46" s="132"/>
      <c r="E46" s="132"/>
      <c r="F46" s="132"/>
    </row>
  </sheetData>
  <mergeCells count="3">
    <mergeCell ref="B46:F46"/>
    <mergeCell ref="B2:F2"/>
    <mergeCell ref="B41:F44"/>
  </mergeCells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48"/>
  <sheetViews>
    <sheetView topLeftCell="A34" workbookViewId="0">
      <selection activeCell="K20" sqref="J20:K20"/>
    </sheetView>
  </sheetViews>
  <sheetFormatPr baseColWidth="10" defaultColWidth="11.42578125" defaultRowHeight="15" x14ac:dyDescent="0.25"/>
  <cols>
    <col min="1" max="2" width="11.42578125" style="1"/>
    <col min="3" max="3" width="21.28515625" style="1" bestFit="1" customWidth="1"/>
    <col min="4" max="4" width="22" style="1" bestFit="1" customWidth="1"/>
    <col min="5" max="5" width="18.28515625" style="1" customWidth="1"/>
    <col min="6" max="6" width="14.85546875" style="1" customWidth="1"/>
    <col min="7" max="16384" width="11.42578125" style="1"/>
  </cols>
  <sheetData>
    <row r="4" spans="3:9" x14ac:dyDescent="0.25">
      <c r="C4" s="115" t="s">
        <v>4</v>
      </c>
      <c r="D4" s="115"/>
      <c r="E4" s="115"/>
      <c r="F4" s="115"/>
      <c r="G4" s="115"/>
      <c r="H4" s="115"/>
      <c r="I4" s="115"/>
    </row>
    <row r="7" spans="3:9" ht="38.25" x14ac:dyDescent="0.25">
      <c r="D7" s="22" t="s">
        <v>0</v>
      </c>
      <c r="E7" s="24" t="s">
        <v>20</v>
      </c>
      <c r="F7" s="24" t="s">
        <v>21</v>
      </c>
      <c r="G7" s="133" t="s">
        <v>22</v>
      </c>
      <c r="H7" s="133"/>
    </row>
    <row r="8" spans="3:9" x14ac:dyDescent="0.25">
      <c r="D8" s="2">
        <v>2007</v>
      </c>
      <c r="E8" s="5">
        <v>10</v>
      </c>
      <c r="F8" s="5">
        <v>189</v>
      </c>
      <c r="G8" s="15">
        <f>(E8/F8)*100</f>
        <v>5.2910052910052912</v>
      </c>
      <c r="H8" s="64"/>
    </row>
    <row r="9" spans="3:9" x14ac:dyDescent="0.25">
      <c r="D9" s="2">
        <v>2008</v>
      </c>
      <c r="E9" s="5">
        <v>13</v>
      </c>
      <c r="F9" s="5">
        <v>213</v>
      </c>
      <c r="G9" s="15">
        <f t="shared" ref="G9:G13" si="0">(E9/F9)*100</f>
        <v>6.103286384976526</v>
      </c>
      <c r="H9" s="64"/>
    </row>
    <row r="10" spans="3:9" x14ac:dyDescent="0.25">
      <c r="D10" s="2">
        <v>2009</v>
      </c>
      <c r="E10" s="5">
        <v>12</v>
      </c>
      <c r="F10" s="5">
        <v>214</v>
      </c>
      <c r="G10" s="15">
        <f t="shared" si="0"/>
        <v>5.6074766355140184</v>
      </c>
      <c r="H10" s="64"/>
    </row>
    <row r="11" spans="3:9" x14ac:dyDescent="0.25">
      <c r="D11" s="2">
        <v>2010</v>
      </c>
      <c r="E11" s="5">
        <v>10</v>
      </c>
      <c r="F11" s="5">
        <v>206</v>
      </c>
      <c r="G11" s="15">
        <f t="shared" si="0"/>
        <v>4.8543689320388346</v>
      </c>
      <c r="H11" s="64"/>
    </row>
    <row r="12" spans="3:9" x14ac:dyDescent="0.25">
      <c r="D12" s="2">
        <v>2011</v>
      </c>
      <c r="E12" s="5">
        <v>18</v>
      </c>
      <c r="F12" s="5">
        <v>206</v>
      </c>
      <c r="G12" s="15">
        <f t="shared" si="0"/>
        <v>8.7378640776699026</v>
      </c>
      <c r="H12" s="64"/>
    </row>
    <row r="13" spans="3:9" x14ac:dyDescent="0.25">
      <c r="D13" s="2">
        <v>2012</v>
      </c>
      <c r="E13" s="5">
        <v>23</v>
      </c>
      <c r="F13" s="5">
        <v>213</v>
      </c>
      <c r="G13" s="15">
        <f t="shared" si="0"/>
        <v>10.7981220657277</v>
      </c>
      <c r="H13" s="64"/>
    </row>
    <row r="14" spans="3:9" x14ac:dyDescent="0.25">
      <c r="D14" s="2">
        <v>2013</v>
      </c>
      <c r="E14" s="5">
        <v>17</v>
      </c>
      <c r="F14" s="5">
        <v>244</v>
      </c>
      <c r="G14" s="15">
        <f t="shared" ref="G14:G19" si="1">(E14/F14)*100</f>
        <v>6.9672131147540979</v>
      </c>
      <c r="H14" s="45"/>
    </row>
    <row r="15" spans="3:9" x14ac:dyDescent="0.25">
      <c r="D15" s="2">
        <v>2014</v>
      </c>
      <c r="E15" s="5">
        <v>28</v>
      </c>
      <c r="F15" s="5">
        <v>274</v>
      </c>
      <c r="G15" s="15">
        <f t="shared" si="1"/>
        <v>10.218978102189782</v>
      </c>
      <c r="H15" s="45"/>
    </row>
    <row r="16" spans="3:9" x14ac:dyDescent="0.25">
      <c r="D16" s="78">
        <v>2015</v>
      </c>
      <c r="E16" s="44">
        <v>36</v>
      </c>
      <c r="F16" s="44">
        <v>338</v>
      </c>
      <c r="G16" s="79">
        <f t="shared" si="1"/>
        <v>10.650887573964498</v>
      </c>
      <c r="H16" s="45"/>
    </row>
    <row r="17" spans="4:8" x14ac:dyDescent="0.25">
      <c r="D17" s="78">
        <v>2016</v>
      </c>
      <c r="E17" s="44">
        <v>41</v>
      </c>
      <c r="F17" s="44">
        <v>312</v>
      </c>
      <c r="G17" s="79">
        <f t="shared" si="1"/>
        <v>13.141025641025642</v>
      </c>
      <c r="H17" s="45"/>
    </row>
    <row r="18" spans="4:8" x14ac:dyDescent="0.25">
      <c r="D18" s="99" t="s">
        <v>66</v>
      </c>
      <c r="E18" s="99">
        <v>19</v>
      </c>
      <c r="F18" s="99">
        <v>149</v>
      </c>
      <c r="G18" s="100">
        <f t="shared" si="1"/>
        <v>12.751677852348994</v>
      </c>
      <c r="H18" s="101"/>
    </row>
    <row r="19" spans="4:8" x14ac:dyDescent="0.25">
      <c r="D19" s="99" t="s">
        <v>67</v>
      </c>
      <c r="E19" s="99">
        <v>17</v>
      </c>
      <c r="F19" s="99">
        <v>155</v>
      </c>
      <c r="G19" s="100">
        <f t="shared" si="1"/>
        <v>10.967741935483872</v>
      </c>
      <c r="H19" s="101"/>
    </row>
    <row r="44" spans="3:9" ht="15" customHeight="1" x14ac:dyDescent="0.25">
      <c r="C44" s="114" t="s">
        <v>69</v>
      </c>
      <c r="D44" s="114"/>
      <c r="E44" s="114"/>
      <c r="F44" s="114"/>
      <c r="G44" s="114"/>
      <c r="H44" s="114"/>
      <c r="I44" s="114"/>
    </row>
    <row r="45" spans="3:9" x14ac:dyDescent="0.25">
      <c r="C45" s="114"/>
      <c r="D45" s="114"/>
      <c r="E45" s="114"/>
      <c r="F45" s="114"/>
      <c r="G45" s="114"/>
      <c r="H45" s="114"/>
      <c r="I45" s="114"/>
    </row>
    <row r="47" spans="3:9" ht="14.45" customHeight="1" x14ac:dyDescent="0.25">
      <c r="C47" s="113" t="s">
        <v>77</v>
      </c>
      <c r="D47" s="113"/>
      <c r="E47" s="113"/>
      <c r="F47" s="113"/>
      <c r="G47" s="113"/>
      <c r="H47" s="113"/>
      <c r="I47" s="113"/>
    </row>
    <row r="48" spans="3:9" x14ac:dyDescent="0.25">
      <c r="C48" s="113"/>
      <c r="D48" s="113"/>
      <c r="E48" s="113"/>
      <c r="F48" s="113"/>
      <c r="G48" s="113"/>
      <c r="H48" s="113"/>
      <c r="I48" s="113"/>
    </row>
  </sheetData>
  <mergeCells count="4">
    <mergeCell ref="G7:H7"/>
    <mergeCell ref="C4:I4"/>
    <mergeCell ref="C44:I45"/>
    <mergeCell ref="C47:I4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B3:K92"/>
  <sheetViews>
    <sheetView topLeftCell="A70" zoomScale="90" zoomScaleNormal="90" zoomScalePageLayoutView="90" workbookViewId="0">
      <selection activeCell="I98" sqref="I98"/>
    </sheetView>
  </sheetViews>
  <sheetFormatPr baseColWidth="10" defaultColWidth="11.42578125" defaultRowHeight="15" x14ac:dyDescent="0.25"/>
  <cols>
    <col min="1" max="1" width="11.42578125" style="1"/>
    <col min="2" max="2" width="21" style="1" bestFit="1" customWidth="1"/>
    <col min="3" max="6" width="11.42578125" style="1"/>
    <col min="7" max="7" width="16.42578125" style="1" bestFit="1" customWidth="1"/>
    <col min="8" max="8" width="15.7109375" style="1" bestFit="1" customWidth="1"/>
    <col min="9" max="16384" width="11.42578125" style="1"/>
  </cols>
  <sheetData>
    <row r="3" spans="2:11" x14ac:dyDescent="0.25">
      <c r="B3" s="115" t="s">
        <v>4</v>
      </c>
      <c r="C3" s="115"/>
      <c r="D3" s="115"/>
      <c r="E3" s="115"/>
      <c r="F3" s="115"/>
      <c r="G3" s="115"/>
    </row>
    <row r="7" spans="2:11" x14ac:dyDescent="0.25">
      <c r="B7" s="32" t="s">
        <v>0</v>
      </c>
      <c r="C7" s="32" t="s">
        <v>29</v>
      </c>
      <c r="D7" s="32" t="s">
        <v>30</v>
      </c>
      <c r="E7" s="32" t="s">
        <v>31</v>
      </c>
      <c r="G7" s="68" t="s">
        <v>6</v>
      </c>
      <c r="H7" s="68" t="s">
        <v>32</v>
      </c>
      <c r="J7" s="45" t="s">
        <v>32</v>
      </c>
      <c r="K7" s="45"/>
    </row>
    <row r="8" spans="2:11" x14ac:dyDescent="0.25">
      <c r="B8" s="78">
        <v>2006</v>
      </c>
      <c r="C8" s="78" t="s">
        <v>23</v>
      </c>
      <c r="D8" s="78" t="s">
        <v>24</v>
      </c>
      <c r="E8" s="78">
        <v>422</v>
      </c>
      <c r="G8" s="9">
        <v>2006</v>
      </c>
      <c r="H8" s="11">
        <v>422</v>
      </c>
      <c r="J8" s="45" t="s">
        <v>6</v>
      </c>
      <c r="K8" s="45" t="s">
        <v>58</v>
      </c>
    </row>
    <row r="9" spans="2:11" x14ac:dyDescent="0.25">
      <c r="B9" s="78">
        <v>2007</v>
      </c>
      <c r="C9" s="78" t="s">
        <v>23</v>
      </c>
      <c r="D9" s="78" t="s">
        <v>24</v>
      </c>
      <c r="E9" s="78">
        <v>462</v>
      </c>
      <c r="G9" s="9">
        <v>2007</v>
      </c>
      <c r="H9" s="11">
        <v>462</v>
      </c>
      <c r="J9" s="45">
        <v>2006</v>
      </c>
      <c r="K9" s="45">
        <v>422</v>
      </c>
    </row>
    <row r="10" spans="2:11" x14ac:dyDescent="0.25">
      <c r="B10" s="78">
        <v>2008</v>
      </c>
      <c r="C10" s="78" t="s">
        <v>25</v>
      </c>
      <c r="D10" s="78" t="s">
        <v>24</v>
      </c>
      <c r="E10" s="78">
        <v>1</v>
      </c>
      <c r="G10" s="9">
        <v>2008</v>
      </c>
      <c r="H10" s="11">
        <v>536</v>
      </c>
      <c r="J10" s="45">
        <v>2007</v>
      </c>
      <c r="K10" s="45">
        <v>462</v>
      </c>
    </row>
    <row r="11" spans="2:11" x14ac:dyDescent="0.25">
      <c r="B11" s="78">
        <v>2008</v>
      </c>
      <c r="C11" s="78" t="s">
        <v>26</v>
      </c>
      <c r="D11" s="78" t="s">
        <v>27</v>
      </c>
      <c r="E11" s="78">
        <v>11</v>
      </c>
      <c r="G11" s="9">
        <v>2009</v>
      </c>
      <c r="H11" s="11">
        <v>528</v>
      </c>
      <c r="J11" s="45">
        <v>2008</v>
      </c>
      <c r="K11" s="45">
        <v>536</v>
      </c>
    </row>
    <row r="12" spans="2:11" x14ac:dyDescent="0.25">
      <c r="B12" s="78">
        <v>2008</v>
      </c>
      <c r="C12" s="78" t="s">
        <v>23</v>
      </c>
      <c r="D12" s="78" t="s">
        <v>24</v>
      </c>
      <c r="E12" s="78">
        <v>524</v>
      </c>
      <c r="G12" s="9">
        <v>2010</v>
      </c>
      <c r="H12" s="11">
        <v>588</v>
      </c>
      <c r="J12" s="45">
        <v>2009</v>
      </c>
      <c r="K12" s="45">
        <v>528</v>
      </c>
    </row>
    <row r="13" spans="2:11" x14ac:dyDescent="0.25">
      <c r="B13" s="78">
        <v>2009</v>
      </c>
      <c r="C13" s="78" t="s">
        <v>25</v>
      </c>
      <c r="D13" s="78" t="s">
        <v>27</v>
      </c>
      <c r="E13" s="78">
        <v>1</v>
      </c>
      <c r="G13" s="9">
        <v>2011</v>
      </c>
      <c r="H13" s="11">
        <v>745</v>
      </c>
      <c r="J13" s="45">
        <v>2010</v>
      </c>
      <c r="K13" s="45">
        <v>588</v>
      </c>
    </row>
    <row r="14" spans="2:11" x14ac:dyDescent="0.25">
      <c r="B14" s="78">
        <v>2009</v>
      </c>
      <c r="C14" s="78" t="s">
        <v>26</v>
      </c>
      <c r="D14" s="78" t="s">
        <v>27</v>
      </c>
      <c r="E14" s="78">
        <v>42</v>
      </c>
      <c r="G14" s="9">
        <v>2012</v>
      </c>
      <c r="H14" s="11">
        <v>798</v>
      </c>
      <c r="J14" s="45">
        <v>2011</v>
      </c>
      <c r="K14" s="45">
        <v>745</v>
      </c>
    </row>
    <row r="15" spans="2:11" x14ac:dyDescent="0.25">
      <c r="B15" s="78">
        <v>2009</v>
      </c>
      <c r="C15" s="78" t="s">
        <v>23</v>
      </c>
      <c r="D15" s="78" t="s">
        <v>24</v>
      </c>
      <c r="E15" s="78">
        <v>485</v>
      </c>
      <c r="G15" s="9">
        <v>2013</v>
      </c>
      <c r="H15" s="11">
        <v>789</v>
      </c>
      <c r="J15" s="45">
        <v>2012</v>
      </c>
      <c r="K15" s="45">
        <v>798</v>
      </c>
    </row>
    <row r="16" spans="2:11" x14ac:dyDescent="0.25">
      <c r="B16" s="78">
        <v>2010</v>
      </c>
      <c r="C16" s="78" t="s">
        <v>25</v>
      </c>
      <c r="D16" s="78" t="s">
        <v>27</v>
      </c>
      <c r="E16" s="78">
        <v>1</v>
      </c>
      <c r="G16" s="9">
        <v>2014</v>
      </c>
      <c r="H16" s="11">
        <v>805</v>
      </c>
      <c r="J16" s="45">
        <v>2013</v>
      </c>
      <c r="K16" s="45">
        <v>789</v>
      </c>
    </row>
    <row r="17" spans="2:11" x14ac:dyDescent="0.25">
      <c r="B17" s="78">
        <v>2010</v>
      </c>
      <c r="C17" s="78" t="s">
        <v>26</v>
      </c>
      <c r="D17" s="78" t="s">
        <v>27</v>
      </c>
      <c r="E17" s="78">
        <v>131</v>
      </c>
      <c r="G17" s="9" t="s">
        <v>7</v>
      </c>
      <c r="H17" s="11">
        <v>5673</v>
      </c>
      <c r="J17" s="45">
        <v>2014</v>
      </c>
      <c r="K17" s="45">
        <v>863</v>
      </c>
    </row>
    <row r="18" spans="2:11" x14ac:dyDescent="0.25">
      <c r="B18" s="78">
        <v>2010</v>
      </c>
      <c r="C18" s="78" t="s">
        <v>26</v>
      </c>
      <c r="D18" s="78" t="s">
        <v>24</v>
      </c>
      <c r="E18" s="78">
        <v>5</v>
      </c>
      <c r="J18" s="45">
        <v>2015</v>
      </c>
      <c r="K18" s="45">
        <v>908</v>
      </c>
    </row>
    <row r="19" spans="2:11" x14ac:dyDescent="0.25">
      <c r="B19" s="78">
        <v>2010</v>
      </c>
      <c r="C19" s="78" t="s">
        <v>23</v>
      </c>
      <c r="D19" s="78" t="s">
        <v>24</v>
      </c>
      <c r="E19" s="78">
        <v>451</v>
      </c>
      <c r="J19" s="45" t="s">
        <v>7</v>
      </c>
      <c r="K19" s="45">
        <v>6639</v>
      </c>
    </row>
    <row r="20" spans="2:11" x14ac:dyDescent="0.25">
      <c r="B20" s="78">
        <v>2011</v>
      </c>
      <c r="C20" s="78" t="s">
        <v>25</v>
      </c>
      <c r="D20" s="78" t="s">
        <v>27</v>
      </c>
      <c r="E20" s="78">
        <v>2</v>
      </c>
    </row>
    <row r="21" spans="2:11" x14ac:dyDescent="0.25">
      <c r="B21" s="78">
        <v>2011</v>
      </c>
      <c r="C21" s="78" t="s">
        <v>26</v>
      </c>
      <c r="D21" s="78" t="s">
        <v>27</v>
      </c>
      <c r="E21" s="78">
        <v>207</v>
      </c>
    </row>
    <row r="22" spans="2:11" x14ac:dyDescent="0.25">
      <c r="B22" s="78">
        <v>2011</v>
      </c>
      <c r="C22" s="78" t="s">
        <v>26</v>
      </c>
      <c r="D22" s="78" t="s">
        <v>24</v>
      </c>
      <c r="E22" s="78">
        <v>20</v>
      </c>
    </row>
    <row r="23" spans="2:11" x14ac:dyDescent="0.25">
      <c r="B23" s="78">
        <v>2011</v>
      </c>
      <c r="C23" s="78" t="s">
        <v>23</v>
      </c>
      <c r="D23" s="78" t="s">
        <v>24</v>
      </c>
      <c r="E23" s="78">
        <v>516</v>
      </c>
    </row>
    <row r="24" spans="2:11" x14ac:dyDescent="0.25">
      <c r="B24" s="78">
        <v>2012</v>
      </c>
      <c r="C24" s="78" t="s">
        <v>25</v>
      </c>
      <c r="D24" s="78" t="s">
        <v>27</v>
      </c>
      <c r="E24" s="78">
        <v>1</v>
      </c>
    </row>
    <row r="25" spans="2:11" x14ac:dyDescent="0.25">
      <c r="B25" s="78">
        <v>2012</v>
      </c>
      <c r="C25" s="78" t="s">
        <v>26</v>
      </c>
      <c r="D25" s="78" t="s">
        <v>27</v>
      </c>
      <c r="E25" s="78">
        <v>249</v>
      </c>
    </row>
    <row r="26" spans="2:11" x14ac:dyDescent="0.25">
      <c r="B26" s="78">
        <v>2012</v>
      </c>
      <c r="C26" s="78" t="s">
        <v>26</v>
      </c>
      <c r="D26" s="78" t="s">
        <v>24</v>
      </c>
      <c r="E26" s="78">
        <v>99</v>
      </c>
    </row>
    <row r="27" spans="2:11" x14ac:dyDescent="0.25">
      <c r="B27" s="78">
        <v>2012</v>
      </c>
      <c r="C27" s="78" t="s">
        <v>23</v>
      </c>
      <c r="D27" s="78" t="s">
        <v>24</v>
      </c>
      <c r="E27" s="78">
        <v>449</v>
      </c>
    </row>
    <row r="28" spans="2:11" x14ac:dyDescent="0.25">
      <c r="B28" s="78">
        <v>2013</v>
      </c>
      <c r="C28" s="78" t="s">
        <v>52</v>
      </c>
      <c r="D28" s="78" t="s">
        <v>27</v>
      </c>
      <c r="E28" s="78">
        <v>13</v>
      </c>
    </row>
    <row r="29" spans="2:11" x14ac:dyDescent="0.25">
      <c r="B29" s="78">
        <v>2013</v>
      </c>
      <c r="C29" s="78" t="s">
        <v>28</v>
      </c>
      <c r="D29" s="78" t="s">
        <v>24</v>
      </c>
      <c r="E29" s="78">
        <v>1</v>
      </c>
    </row>
    <row r="30" spans="2:11" x14ac:dyDescent="0.25">
      <c r="B30" s="78">
        <v>2013</v>
      </c>
      <c r="C30" s="78" t="s">
        <v>25</v>
      </c>
      <c r="D30" s="78" t="s">
        <v>27</v>
      </c>
      <c r="E30" s="78">
        <v>2</v>
      </c>
    </row>
    <row r="31" spans="2:11" x14ac:dyDescent="0.25">
      <c r="B31" s="78">
        <v>2013</v>
      </c>
      <c r="C31" s="78" t="s">
        <v>26</v>
      </c>
      <c r="D31" s="78" t="s">
        <v>27</v>
      </c>
      <c r="E31" s="78">
        <v>329</v>
      </c>
    </row>
    <row r="32" spans="2:11" x14ac:dyDescent="0.25">
      <c r="B32" s="78">
        <v>2013</v>
      </c>
      <c r="C32" s="78" t="s">
        <v>26</v>
      </c>
      <c r="D32" s="78" t="s">
        <v>24</v>
      </c>
      <c r="E32" s="78">
        <v>277</v>
      </c>
    </row>
    <row r="33" spans="2:5" x14ac:dyDescent="0.25">
      <c r="B33" s="78">
        <v>2013</v>
      </c>
      <c r="C33" s="78" t="s">
        <v>23</v>
      </c>
      <c r="D33" s="78" t="s">
        <v>24</v>
      </c>
      <c r="E33" s="78">
        <v>167</v>
      </c>
    </row>
    <row r="34" spans="2:5" x14ac:dyDescent="0.25">
      <c r="B34" s="78">
        <v>2014</v>
      </c>
      <c r="C34" s="78" t="s">
        <v>28</v>
      </c>
      <c r="D34" s="78" t="s">
        <v>27</v>
      </c>
      <c r="E34" s="78">
        <v>43</v>
      </c>
    </row>
    <row r="35" spans="2:5" x14ac:dyDescent="0.25">
      <c r="B35" s="78">
        <v>2014</v>
      </c>
      <c r="C35" s="78" t="s">
        <v>28</v>
      </c>
      <c r="D35" s="78" t="s">
        <v>24</v>
      </c>
      <c r="E35" s="78">
        <v>3</v>
      </c>
    </row>
    <row r="36" spans="2:5" x14ac:dyDescent="0.25">
      <c r="B36" s="78">
        <v>2014</v>
      </c>
      <c r="C36" s="78" t="s">
        <v>25</v>
      </c>
      <c r="D36" s="78" t="s">
        <v>27</v>
      </c>
      <c r="E36" s="78">
        <v>2</v>
      </c>
    </row>
    <row r="37" spans="2:5" x14ac:dyDescent="0.25">
      <c r="B37" s="78">
        <v>2014</v>
      </c>
      <c r="C37" s="78" t="s">
        <v>26</v>
      </c>
      <c r="D37" s="78" t="s">
        <v>27</v>
      </c>
      <c r="E37" s="78">
        <v>371</v>
      </c>
    </row>
    <row r="38" spans="2:5" x14ac:dyDescent="0.25">
      <c r="B38" s="78">
        <v>2014</v>
      </c>
      <c r="C38" s="78" t="s">
        <v>26</v>
      </c>
      <c r="D38" s="78" t="s">
        <v>24</v>
      </c>
      <c r="E38" s="78">
        <v>436</v>
      </c>
    </row>
    <row r="39" spans="2:5" x14ac:dyDescent="0.25">
      <c r="B39" s="78">
        <v>2014</v>
      </c>
      <c r="C39" s="78" t="s">
        <v>23</v>
      </c>
      <c r="D39" s="78" t="s">
        <v>24</v>
      </c>
      <c r="E39" s="78">
        <v>8</v>
      </c>
    </row>
    <row r="40" spans="2:5" x14ac:dyDescent="0.25">
      <c r="B40" s="78">
        <v>2015</v>
      </c>
      <c r="C40" s="78" t="s">
        <v>28</v>
      </c>
      <c r="D40" s="78" t="s">
        <v>27</v>
      </c>
      <c r="E40" s="78">
        <v>58</v>
      </c>
    </row>
    <row r="41" spans="2:5" x14ac:dyDescent="0.25">
      <c r="B41" s="78">
        <v>2015</v>
      </c>
      <c r="C41" s="78" t="s">
        <v>28</v>
      </c>
      <c r="D41" s="78" t="s">
        <v>24</v>
      </c>
      <c r="E41" s="78">
        <v>1</v>
      </c>
    </row>
    <row r="42" spans="2:5" x14ac:dyDescent="0.25">
      <c r="B42" s="78">
        <v>2015</v>
      </c>
      <c r="C42" s="78" t="s">
        <v>25</v>
      </c>
      <c r="D42" s="78" t="s">
        <v>27</v>
      </c>
      <c r="E42" s="78">
        <v>2</v>
      </c>
    </row>
    <row r="43" spans="2:5" x14ac:dyDescent="0.25">
      <c r="B43" s="78">
        <v>2015</v>
      </c>
      <c r="C43" s="78" t="s">
        <v>26</v>
      </c>
      <c r="D43" s="78" t="s">
        <v>27</v>
      </c>
      <c r="E43" s="78">
        <v>404</v>
      </c>
    </row>
    <row r="44" spans="2:5" x14ac:dyDescent="0.25">
      <c r="B44" s="78">
        <v>2015</v>
      </c>
      <c r="C44" s="78" t="s">
        <v>26</v>
      </c>
      <c r="D44" s="78" t="s">
        <v>24</v>
      </c>
      <c r="E44" s="78">
        <v>443</v>
      </c>
    </row>
    <row r="45" spans="2:5" x14ac:dyDescent="0.25">
      <c r="B45" s="78">
        <v>2016</v>
      </c>
      <c r="C45" s="78" t="s">
        <v>28</v>
      </c>
      <c r="D45" s="78" t="s">
        <v>27</v>
      </c>
      <c r="E45" s="78">
        <v>72</v>
      </c>
    </row>
    <row r="46" spans="2:5" x14ac:dyDescent="0.25">
      <c r="B46" s="78">
        <v>2016</v>
      </c>
      <c r="C46" s="78" t="s">
        <v>28</v>
      </c>
      <c r="D46" s="78" t="s">
        <v>24</v>
      </c>
      <c r="E46" s="78">
        <v>3</v>
      </c>
    </row>
    <row r="47" spans="2:5" x14ac:dyDescent="0.25">
      <c r="B47" s="78">
        <v>2016</v>
      </c>
      <c r="C47" s="78" t="s">
        <v>25</v>
      </c>
      <c r="D47" s="78" t="s">
        <v>27</v>
      </c>
      <c r="E47" s="78">
        <v>2</v>
      </c>
    </row>
    <row r="48" spans="2:5" x14ac:dyDescent="0.25">
      <c r="B48" s="78">
        <v>2016</v>
      </c>
      <c r="C48" s="78" t="s">
        <v>26</v>
      </c>
      <c r="D48" s="78" t="s">
        <v>27</v>
      </c>
      <c r="E48" s="78">
        <v>427</v>
      </c>
    </row>
    <row r="49" spans="2:6" x14ac:dyDescent="0.25">
      <c r="B49" s="78">
        <v>2016</v>
      </c>
      <c r="C49" s="78" t="s">
        <v>26</v>
      </c>
      <c r="D49" s="78" t="s">
        <v>24</v>
      </c>
      <c r="E49" s="78">
        <v>498</v>
      </c>
    </row>
    <row r="51" spans="2:6" ht="60" customHeight="1" x14ac:dyDescent="0.25">
      <c r="B51" s="43" t="s">
        <v>0</v>
      </c>
      <c r="C51" s="72" t="s">
        <v>33</v>
      </c>
      <c r="D51" s="71"/>
      <c r="E51" s="71"/>
      <c r="F51" s="16"/>
    </row>
    <row r="52" spans="2:6" x14ac:dyDescent="0.25">
      <c r="B52" s="78">
        <v>2007</v>
      </c>
      <c r="C52" s="44">
        <v>462</v>
      </c>
      <c r="D52" s="16"/>
      <c r="E52" s="16"/>
      <c r="F52" s="16"/>
    </row>
    <row r="53" spans="2:6" x14ac:dyDescent="0.25">
      <c r="B53" s="78">
        <v>2008</v>
      </c>
      <c r="C53" s="44">
        <v>536</v>
      </c>
      <c r="D53" s="16"/>
      <c r="E53" s="16"/>
      <c r="F53" s="16"/>
    </row>
    <row r="54" spans="2:6" x14ac:dyDescent="0.25">
      <c r="B54" s="78">
        <v>2009</v>
      </c>
      <c r="C54" s="44">
        <v>530</v>
      </c>
      <c r="D54" s="16"/>
      <c r="E54" s="16"/>
      <c r="F54" s="16"/>
    </row>
    <row r="55" spans="2:6" x14ac:dyDescent="0.25">
      <c r="B55" s="78">
        <v>2010</v>
      </c>
      <c r="C55" s="44">
        <v>588</v>
      </c>
      <c r="D55" s="16"/>
      <c r="E55" s="16"/>
      <c r="F55" s="16"/>
    </row>
    <row r="56" spans="2:6" x14ac:dyDescent="0.25">
      <c r="B56" s="78">
        <v>2011</v>
      </c>
      <c r="C56" s="44">
        <v>643</v>
      </c>
      <c r="D56" s="16"/>
      <c r="E56" s="16"/>
      <c r="F56" s="16"/>
    </row>
    <row r="57" spans="2:6" x14ac:dyDescent="0.25">
      <c r="B57" s="78">
        <v>2012</v>
      </c>
      <c r="C57" s="44">
        <v>704</v>
      </c>
      <c r="D57" s="16"/>
      <c r="E57" s="16"/>
      <c r="F57" s="16"/>
    </row>
    <row r="58" spans="2:6" x14ac:dyDescent="0.25">
      <c r="B58" s="78">
        <v>2013</v>
      </c>
      <c r="C58" s="44">
        <v>790</v>
      </c>
      <c r="D58" s="16"/>
      <c r="E58" s="16"/>
      <c r="F58" s="16"/>
    </row>
    <row r="59" spans="2:6" x14ac:dyDescent="0.25">
      <c r="B59" s="78">
        <v>2014</v>
      </c>
      <c r="C59" s="44">
        <v>870</v>
      </c>
      <c r="D59" s="16"/>
      <c r="E59" s="51"/>
      <c r="F59" s="16"/>
    </row>
    <row r="60" spans="2:6" x14ac:dyDescent="0.25">
      <c r="B60" s="78">
        <v>2015</v>
      </c>
      <c r="C60" s="44">
        <v>935</v>
      </c>
    </row>
    <row r="61" spans="2:6" x14ac:dyDescent="0.25">
      <c r="B61" s="44">
        <v>2016</v>
      </c>
      <c r="C61" s="44">
        <v>1008</v>
      </c>
    </row>
    <row r="62" spans="2:6" x14ac:dyDescent="0.25">
      <c r="B62" s="98" t="s">
        <v>67</v>
      </c>
      <c r="C62" s="98">
        <v>1035</v>
      </c>
    </row>
    <row r="86" spans="2:7" x14ac:dyDescent="0.25">
      <c r="B86" s="114" t="s">
        <v>78</v>
      </c>
      <c r="C86" s="134"/>
      <c r="D86" s="134"/>
      <c r="E86" s="134"/>
      <c r="F86" s="134"/>
      <c r="G86" s="134"/>
    </row>
    <row r="87" spans="2:7" x14ac:dyDescent="0.25">
      <c r="B87" s="134"/>
      <c r="C87" s="134"/>
      <c r="D87" s="134"/>
      <c r="E87" s="134"/>
      <c r="F87" s="134"/>
      <c r="G87" s="134"/>
    </row>
    <row r="89" spans="2:7" ht="15" customHeight="1" x14ac:dyDescent="0.25">
      <c r="B89" s="113" t="s">
        <v>91</v>
      </c>
      <c r="C89" s="113"/>
      <c r="D89" s="113"/>
      <c r="E89" s="113"/>
      <c r="F89" s="113"/>
      <c r="G89" s="113"/>
    </row>
    <row r="90" spans="2:7" x14ac:dyDescent="0.25">
      <c r="B90" s="113"/>
      <c r="C90" s="113"/>
      <c r="D90" s="113"/>
      <c r="E90" s="113"/>
      <c r="F90" s="113"/>
      <c r="G90" s="113"/>
    </row>
    <row r="91" spans="2:7" x14ac:dyDescent="0.25">
      <c r="B91" s="113"/>
      <c r="C91" s="113"/>
      <c r="D91" s="113"/>
      <c r="E91" s="113"/>
      <c r="F91" s="113"/>
      <c r="G91" s="113"/>
    </row>
    <row r="92" spans="2:7" x14ac:dyDescent="0.25">
      <c r="B92" s="113"/>
      <c r="C92" s="113"/>
      <c r="D92" s="113"/>
      <c r="E92" s="113"/>
      <c r="F92" s="113"/>
      <c r="G92" s="113"/>
    </row>
  </sheetData>
  <mergeCells count="3">
    <mergeCell ref="B3:G3"/>
    <mergeCell ref="B86:G87"/>
    <mergeCell ref="B89:G92"/>
  </mergeCells>
  <pageMargins left="0.7" right="0.7" top="0.75" bottom="0.75" header="0.3" footer="0.3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/>
  </sheetPr>
  <dimension ref="B2:S201"/>
  <sheetViews>
    <sheetView topLeftCell="A174" workbookViewId="0">
      <selection activeCell="O137" sqref="O137"/>
    </sheetView>
  </sheetViews>
  <sheetFormatPr baseColWidth="10" defaultColWidth="11.42578125" defaultRowHeight="15" x14ac:dyDescent="0.25"/>
  <cols>
    <col min="1" max="1" width="11.42578125" style="1"/>
    <col min="2" max="2" width="15.85546875" style="1" bestFit="1" customWidth="1"/>
    <col min="3" max="3" width="15.42578125" style="1" bestFit="1" customWidth="1"/>
    <col min="4" max="4" width="19.140625" style="1" customWidth="1"/>
    <col min="5" max="5" width="20.42578125" style="1" bestFit="1" customWidth="1"/>
    <col min="6" max="6" width="16.42578125" style="1" bestFit="1" customWidth="1"/>
    <col min="7" max="7" width="18.42578125" style="1" customWidth="1"/>
    <col min="8" max="8" width="19.42578125" style="1" customWidth="1"/>
    <col min="9" max="9" width="22.42578125" style="1" customWidth="1"/>
    <col min="10" max="12" width="13" style="1" bestFit="1" customWidth="1"/>
    <col min="13" max="13" width="18.28515625" style="1" customWidth="1"/>
    <col min="14" max="14" width="13.28515625" style="1" customWidth="1"/>
    <col min="15" max="15" width="13" style="1" customWidth="1"/>
    <col min="16" max="18" width="9" style="1" customWidth="1"/>
    <col min="19" max="19" width="12.42578125" style="1" bestFit="1" customWidth="1"/>
    <col min="20" max="16384" width="11.42578125" style="1"/>
  </cols>
  <sheetData>
    <row r="2" spans="2:17" x14ac:dyDescent="0.25">
      <c r="B2" s="115" t="s">
        <v>4</v>
      </c>
      <c r="C2" s="115"/>
      <c r="D2" s="115"/>
      <c r="E2" s="115"/>
      <c r="F2" s="115"/>
      <c r="G2" s="40"/>
    </row>
    <row r="3" spans="2:17" x14ac:dyDescent="0.25">
      <c r="G3" s="16"/>
    </row>
    <row r="5" spans="2:17" x14ac:dyDescent="0.25">
      <c r="H5" s="10" t="s">
        <v>1</v>
      </c>
      <c r="I5" s="68" t="s">
        <v>50</v>
      </c>
    </row>
    <row r="7" spans="2:17" x14ac:dyDescent="0.25">
      <c r="B7" s="32" t="s">
        <v>0</v>
      </c>
      <c r="C7" s="32" t="s">
        <v>1</v>
      </c>
      <c r="D7" s="32" t="s">
        <v>40</v>
      </c>
      <c r="E7" s="32" t="s">
        <v>2</v>
      </c>
      <c r="F7" s="32" t="s">
        <v>3</v>
      </c>
      <c r="H7" s="10" t="s">
        <v>9</v>
      </c>
      <c r="I7" s="10" t="s">
        <v>41</v>
      </c>
      <c r="J7"/>
      <c r="K7"/>
      <c r="L7"/>
      <c r="M7"/>
      <c r="N7"/>
      <c r="O7"/>
      <c r="P7"/>
      <c r="Q7"/>
    </row>
    <row r="8" spans="2:17" x14ac:dyDescent="0.25">
      <c r="B8" s="33">
        <v>2007</v>
      </c>
      <c r="C8" s="33">
        <v>1</v>
      </c>
      <c r="D8" s="33" t="s">
        <v>34</v>
      </c>
      <c r="E8" s="65">
        <v>3261238250</v>
      </c>
      <c r="F8" s="65">
        <v>455023</v>
      </c>
      <c r="H8" s="10" t="s">
        <v>6</v>
      </c>
      <c r="I8" s="68">
        <v>2007</v>
      </c>
      <c r="J8" s="68">
        <v>2008</v>
      </c>
      <c r="K8" s="68">
        <v>2009</v>
      </c>
      <c r="L8" s="68">
        <v>2010</v>
      </c>
      <c r="M8" s="68">
        <v>2011</v>
      </c>
      <c r="N8" s="68">
        <v>2012</v>
      </c>
      <c r="O8" s="68">
        <v>2013</v>
      </c>
      <c r="P8" s="68">
        <v>2014</v>
      </c>
      <c r="Q8" s="68" t="s">
        <v>7</v>
      </c>
    </row>
    <row r="9" spans="2:17" x14ac:dyDescent="0.25">
      <c r="B9" s="33">
        <v>2007</v>
      </c>
      <c r="C9" s="33">
        <v>1</v>
      </c>
      <c r="D9" s="33" t="s">
        <v>35</v>
      </c>
      <c r="E9" s="65">
        <v>38330857200</v>
      </c>
      <c r="F9" s="65">
        <v>5067496</v>
      </c>
      <c r="H9" s="9" t="s">
        <v>34</v>
      </c>
      <c r="I9" s="11">
        <v>929241</v>
      </c>
      <c r="J9" s="11">
        <v>1128151</v>
      </c>
      <c r="K9" s="11">
        <v>1256435</v>
      </c>
      <c r="L9" s="11">
        <v>1472241</v>
      </c>
      <c r="M9" s="11">
        <v>1653707</v>
      </c>
      <c r="N9" s="11">
        <v>1749254</v>
      </c>
      <c r="O9" s="11">
        <v>1862337</v>
      </c>
      <c r="P9" s="11">
        <v>2130387</v>
      </c>
      <c r="Q9" s="11">
        <v>12181753</v>
      </c>
    </row>
    <row r="10" spans="2:17" x14ac:dyDescent="0.25">
      <c r="B10" s="33">
        <v>2007</v>
      </c>
      <c r="C10" s="33">
        <v>1</v>
      </c>
      <c r="D10" s="33" t="s">
        <v>36</v>
      </c>
      <c r="E10" s="65">
        <v>746975100</v>
      </c>
      <c r="F10" s="65">
        <v>121909</v>
      </c>
      <c r="H10" s="9" t="s">
        <v>35</v>
      </c>
      <c r="I10" s="11">
        <v>9493415</v>
      </c>
      <c r="J10" s="11">
        <v>9594614</v>
      </c>
      <c r="K10" s="11">
        <v>12465304</v>
      </c>
      <c r="L10" s="11">
        <v>14907415</v>
      </c>
      <c r="M10" s="11">
        <v>16160441</v>
      </c>
      <c r="N10" s="11">
        <v>17198868</v>
      </c>
      <c r="O10" s="11">
        <v>17855077</v>
      </c>
      <c r="P10" s="11">
        <v>18096318</v>
      </c>
      <c r="Q10" s="11">
        <v>115771452</v>
      </c>
    </row>
    <row r="11" spans="2:17" x14ac:dyDescent="0.25">
      <c r="B11" s="33">
        <v>2007</v>
      </c>
      <c r="C11" s="33">
        <v>1</v>
      </c>
      <c r="D11" s="33" t="s">
        <v>37</v>
      </c>
      <c r="E11" s="65">
        <v>9408639200</v>
      </c>
      <c r="F11" s="65">
        <v>1181874</v>
      </c>
      <c r="H11" s="9" t="s">
        <v>36</v>
      </c>
      <c r="I11" s="11">
        <v>234845</v>
      </c>
      <c r="J11" s="11">
        <v>295109</v>
      </c>
      <c r="K11" s="11">
        <v>357072</v>
      </c>
      <c r="L11" s="11">
        <v>914707</v>
      </c>
      <c r="M11" s="11">
        <v>1463789</v>
      </c>
      <c r="N11" s="11">
        <v>1556521</v>
      </c>
      <c r="O11" s="11">
        <v>2008628</v>
      </c>
      <c r="P11" s="11">
        <v>2175083</v>
      </c>
      <c r="Q11" s="11">
        <v>9005754</v>
      </c>
    </row>
    <row r="12" spans="2:17" x14ac:dyDescent="0.25">
      <c r="B12" s="33">
        <v>2007</v>
      </c>
      <c r="C12" s="33">
        <v>1</v>
      </c>
      <c r="D12" s="33" t="s">
        <v>38</v>
      </c>
      <c r="E12" s="65">
        <v>10668873856</v>
      </c>
      <c r="F12" s="65">
        <v>1483911</v>
      </c>
      <c r="H12" s="9" t="s">
        <v>37</v>
      </c>
      <c r="I12" s="11">
        <v>2165068</v>
      </c>
      <c r="J12" s="11">
        <v>2129496</v>
      </c>
      <c r="K12" s="11">
        <v>2325329</v>
      </c>
      <c r="L12" s="11">
        <v>3338962</v>
      </c>
      <c r="M12" s="11">
        <v>3825337</v>
      </c>
      <c r="N12" s="11">
        <v>4159041</v>
      </c>
      <c r="O12" s="11">
        <v>4322803</v>
      </c>
      <c r="P12" s="11">
        <v>4495658</v>
      </c>
      <c r="Q12" s="11">
        <v>26761694</v>
      </c>
    </row>
    <row r="13" spans="2:17" x14ac:dyDescent="0.25">
      <c r="B13" s="33">
        <v>2007</v>
      </c>
      <c r="C13" s="33">
        <v>1</v>
      </c>
      <c r="D13" s="33" t="s">
        <v>39</v>
      </c>
      <c r="E13" s="65">
        <v>16874251155</v>
      </c>
      <c r="F13" s="65">
        <v>2573216</v>
      </c>
      <c r="H13" s="9" t="s">
        <v>38</v>
      </c>
      <c r="I13" s="11">
        <v>2748120</v>
      </c>
      <c r="J13" s="11">
        <v>2836603</v>
      </c>
      <c r="K13" s="11">
        <v>3156460</v>
      </c>
      <c r="L13" s="11">
        <v>3594476</v>
      </c>
      <c r="M13" s="11">
        <v>3816458</v>
      </c>
      <c r="N13" s="11">
        <v>3832383</v>
      </c>
      <c r="O13" s="11">
        <v>3913854</v>
      </c>
      <c r="P13" s="11">
        <v>4060824</v>
      </c>
      <c r="Q13" s="11">
        <v>27959178</v>
      </c>
    </row>
    <row r="14" spans="2:17" x14ac:dyDescent="0.25">
      <c r="B14" s="33">
        <v>2007</v>
      </c>
      <c r="C14" s="33">
        <v>2</v>
      </c>
      <c r="D14" s="33" t="s">
        <v>34</v>
      </c>
      <c r="E14" s="65">
        <v>3276797350</v>
      </c>
      <c r="F14" s="65">
        <v>474218</v>
      </c>
      <c r="H14" s="9" t="s">
        <v>39</v>
      </c>
      <c r="I14" s="11">
        <v>5098269</v>
      </c>
      <c r="J14" s="11">
        <v>5578904</v>
      </c>
      <c r="K14" s="11">
        <v>7507085</v>
      </c>
      <c r="L14" s="11">
        <v>9427290</v>
      </c>
      <c r="M14" s="11">
        <v>11092231</v>
      </c>
      <c r="N14" s="11">
        <v>12353250</v>
      </c>
      <c r="O14" s="11">
        <v>13316210</v>
      </c>
      <c r="P14" s="11">
        <v>15567922</v>
      </c>
      <c r="Q14" s="11">
        <v>79941161</v>
      </c>
    </row>
    <row r="15" spans="2:17" x14ac:dyDescent="0.25">
      <c r="B15" s="33">
        <v>2007</v>
      </c>
      <c r="C15" s="33">
        <v>2</v>
      </c>
      <c r="D15" s="33" t="s">
        <v>35</v>
      </c>
      <c r="E15" s="65">
        <v>32815016497</v>
      </c>
      <c r="F15" s="65">
        <v>4425919</v>
      </c>
      <c r="H15" s="9" t="s">
        <v>7</v>
      </c>
      <c r="I15" s="11">
        <v>20668958</v>
      </c>
      <c r="J15" s="11">
        <v>21562877</v>
      </c>
      <c r="K15" s="11">
        <v>27067685</v>
      </c>
      <c r="L15" s="11">
        <v>33655091</v>
      </c>
      <c r="M15" s="11">
        <v>38011963</v>
      </c>
      <c r="N15" s="11">
        <v>40849317</v>
      </c>
      <c r="O15" s="11">
        <v>43278909</v>
      </c>
      <c r="P15" s="11">
        <v>46526192</v>
      </c>
      <c r="Q15" s="11">
        <v>271620992</v>
      </c>
    </row>
    <row r="16" spans="2:17" x14ac:dyDescent="0.25">
      <c r="B16" s="33">
        <v>2007</v>
      </c>
      <c r="C16" s="33">
        <v>2</v>
      </c>
      <c r="D16" s="33" t="s">
        <v>36</v>
      </c>
      <c r="E16" s="65">
        <v>672643050</v>
      </c>
      <c r="F16" s="65">
        <v>112936</v>
      </c>
      <c r="H16" s="10" t="s">
        <v>1</v>
      </c>
      <c r="I16" s="68" t="s">
        <v>50</v>
      </c>
      <c r="J16" s="16"/>
    </row>
    <row r="17" spans="2:19" x14ac:dyDescent="0.25">
      <c r="B17" s="33">
        <v>2007</v>
      </c>
      <c r="C17" s="33">
        <v>2</v>
      </c>
      <c r="D17" s="33" t="s">
        <v>37</v>
      </c>
      <c r="E17" s="65">
        <v>7365092350</v>
      </c>
      <c r="F17" s="65">
        <v>983194</v>
      </c>
      <c r="H17" s="16"/>
      <c r="I17" s="16"/>
      <c r="J17" s="16"/>
    </row>
    <row r="18" spans="2:19" x14ac:dyDescent="0.25">
      <c r="B18" s="33">
        <v>2007</v>
      </c>
      <c r="C18" s="33">
        <v>2</v>
      </c>
      <c r="D18" s="33" t="s">
        <v>38</v>
      </c>
      <c r="E18" s="65">
        <v>8963976995</v>
      </c>
      <c r="F18" s="65">
        <v>1264209</v>
      </c>
      <c r="H18" s="10" t="s">
        <v>9</v>
      </c>
      <c r="I18" s="10" t="s">
        <v>41</v>
      </c>
      <c r="J18"/>
      <c r="K18"/>
      <c r="L18"/>
      <c r="M18"/>
      <c r="N18"/>
      <c r="O18"/>
      <c r="P18"/>
      <c r="Q18"/>
      <c r="R18"/>
      <c r="S18"/>
    </row>
    <row r="19" spans="2:19" x14ac:dyDescent="0.25">
      <c r="B19" s="33">
        <v>2007</v>
      </c>
      <c r="C19" s="33">
        <v>2</v>
      </c>
      <c r="D19" s="33" t="s">
        <v>39</v>
      </c>
      <c r="E19" s="65">
        <v>16341522900</v>
      </c>
      <c r="F19" s="65">
        <v>2525053</v>
      </c>
      <c r="H19" s="10" t="s">
        <v>6</v>
      </c>
      <c r="I19" s="68">
        <v>2007</v>
      </c>
      <c r="J19" s="68">
        <v>2008</v>
      </c>
      <c r="K19" s="68">
        <v>2009</v>
      </c>
      <c r="L19" s="68">
        <v>2010</v>
      </c>
      <c r="M19" s="68">
        <v>2011</v>
      </c>
      <c r="N19" s="68">
        <v>2012</v>
      </c>
      <c r="O19" s="68">
        <v>2013</v>
      </c>
      <c r="P19" s="68">
        <v>2014</v>
      </c>
      <c r="Q19" s="68">
        <v>2015</v>
      </c>
      <c r="R19" s="68">
        <v>2016</v>
      </c>
      <c r="S19" s="68" t="s">
        <v>7</v>
      </c>
    </row>
    <row r="20" spans="2:19" x14ac:dyDescent="0.25">
      <c r="B20" s="33">
        <v>2008</v>
      </c>
      <c r="C20" s="33">
        <v>1</v>
      </c>
      <c r="D20" s="33" t="s">
        <v>34</v>
      </c>
      <c r="E20" s="65">
        <v>3625707750</v>
      </c>
      <c r="F20" s="65">
        <v>540057</v>
      </c>
      <c r="H20" s="9" t="s">
        <v>34</v>
      </c>
      <c r="I20" s="11">
        <v>929241</v>
      </c>
      <c r="J20" s="11">
        <v>1128151</v>
      </c>
      <c r="K20" s="11">
        <v>1256435</v>
      </c>
      <c r="L20" s="11">
        <v>1472241</v>
      </c>
      <c r="M20" s="11">
        <v>1653707</v>
      </c>
      <c r="N20" s="11">
        <v>1749254</v>
      </c>
      <c r="O20" s="11">
        <v>1862337</v>
      </c>
      <c r="P20" s="11">
        <v>2130387</v>
      </c>
      <c r="Q20" s="11">
        <v>2554452</v>
      </c>
      <c r="R20" s="11">
        <v>2732683</v>
      </c>
      <c r="S20" s="11">
        <v>17468888</v>
      </c>
    </row>
    <row r="21" spans="2:19" x14ac:dyDescent="0.25">
      <c r="B21" s="33">
        <v>2008</v>
      </c>
      <c r="C21" s="33">
        <v>1</v>
      </c>
      <c r="D21" s="33" t="s">
        <v>35</v>
      </c>
      <c r="E21" s="65">
        <v>38445838007</v>
      </c>
      <c r="F21" s="65">
        <v>4872020</v>
      </c>
      <c r="H21" s="9" t="s">
        <v>35</v>
      </c>
      <c r="I21" s="11">
        <v>9493415</v>
      </c>
      <c r="J21" s="11">
        <v>9594614</v>
      </c>
      <c r="K21" s="11">
        <v>12465304</v>
      </c>
      <c r="L21" s="11">
        <v>14907415</v>
      </c>
      <c r="M21" s="11">
        <v>16160441</v>
      </c>
      <c r="N21" s="11">
        <v>17198868</v>
      </c>
      <c r="O21" s="11">
        <v>17855077</v>
      </c>
      <c r="P21" s="11">
        <v>18096318</v>
      </c>
      <c r="Q21" s="11">
        <v>20630299</v>
      </c>
      <c r="R21" s="11">
        <v>20726244</v>
      </c>
      <c r="S21" s="11">
        <v>157127995</v>
      </c>
    </row>
    <row r="22" spans="2:19" x14ac:dyDescent="0.25">
      <c r="B22" s="33">
        <v>2008</v>
      </c>
      <c r="C22" s="33">
        <v>1</v>
      </c>
      <c r="D22" s="33" t="s">
        <v>36</v>
      </c>
      <c r="E22" s="65">
        <v>1020588400</v>
      </c>
      <c r="F22" s="65">
        <v>149928</v>
      </c>
      <c r="H22" s="9" t="s">
        <v>36</v>
      </c>
      <c r="I22" s="11">
        <v>234845</v>
      </c>
      <c r="J22" s="11">
        <v>295109</v>
      </c>
      <c r="K22" s="11">
        <v>357072</v>
      </c>
      <c r="L22" s="11">
        <v>914707</v>
      </c>
      <c r="M22" s="11">
        <v>1463789</v>
      </c>
      <c r="N22" s="11">
        <v>1556521</v>
      </c>
      <c r="O22" s="11">
        <v>2008628</v>
      </c>
      <c r="P22" s="11">
        <v>2175083</v>
      </c>
      <c r="Q22" s="11">
        <v>2770303</v>
      </c>
      <c r="R22" s="11">
        <v>2859810</v>
      </c>
      <c r="S22" s="11">
        <v>14635867</v>
      </c>
    </row>
    <row r="23" spans="2:19" x14ac:dyDescent="0.25">
      <c r="B23" s="33">
        <v>2008</v>
      </c>
      <c r="C23" s="33">
        <v>1</v>
      </c>
      <c r="D23" s="33" t="s">
        <v>37</v>
      </c>
      <c r="E23" s="65">
        <v>9264838650</v>
      </c>
      <c r="F23" s="65">
        <v>1136392</v>
      </c>
      <c r="H23" s="9" t="s">
        <v>37</v>
      </c>
      <c r="I23" s="11">
        <v>2165068</v>
      </c>
      <c r="J23" s="11">
        <v>2129496</v>
      </c>
      <c r="K23" s="11">
        <v>2325329</v>
      </c>
      <c r="L23" s="11">
        <v>3338962</v>
      </c>
      <c r="M23" s="11">
        <v>3825337</v>
      </c>
      <c r="N23" s="11">
        <v>4159041</v>
      </c>
      <c r="O23" s="11">
        <v>4322803</v>
      </c>
      <c r="P23" s="11">
        <v>4495658</v>
      </c>
      <c r="Q23" s="11">
        <v>5492982</v>
      </c>
      <c r="R23" s="11">
        <v>5758869</v>
      </c>
      <c r="S23" s="11">
        <v>38013545</v>
      </c>
    </row>
    <row r="24" spans="2:19" x14ac:dyDescent="0.25">
      <c r="B24" s="33">
        <v>2008</v>
      </c>
      <c r="C24" s="33">
        <v>1</v>
      </c>
      <c r="D24" s="33" t="s">
        <v>38</v>
      </c>
      <c r="E24" s="65">
        <v>11026016825</v>
      </c>
      <c r="F24" s="65">
        <v>1509725</v>
      </c>
      <c r="H24" s="9" t="s">
        <v>38</v>
      </c>
      <c r="I24" s="11">
        <v>2748120</v>
      </c>
      <c r="J24" s="11">
        <v>2836603</v>
      </c>
      <c r="K24" s="11">
        <v>3156460</v>
      </c>
      <c r="L24" s="11">
        <v>3594476</v>
      </c>
      <c r="M24" s="11">
        <v>3816458</v>
      </c>
      <c r="N24" s="11">
        <v>3832383</v>
      </c>
      <c r="O24" s="11">
        <v>3913854</v>
      </c>
      <c r="P24" s="11">
        <v>4060824</v>
      </c>
      <c r="Q24" s="11">
        <v>5200287</v>
      </c>
      <c r="R24" s="11">
        <v>5353626</v>
      </c>
      <c r="S24" s="11">
        <v>38513091</v>
      </c>
    </row>
    <row r="25" spans="2:19" x14ac:dyDescent="0.25">
      <c r="B25" s="33">
        <v>2008</v>
      </c>
      <c r="C25" s="33">
        <v>1</v>
      </c>
      <c r="D25" s="33" t="s">
        <v>39</v>
      </c>
      <c r="E25" s="65">
        <v>18778162640</v>
      </c>
      <c r="F25" s="65">
        <v>2724778</v>
      </c>
      <c r="H25" s="9" t="s">
        <v>39</v>
      </c>
      <c r="I25" s="11">
        <v>5098269</v>
      </c>
      <c r="J25" s="11">
        <v>5578904</v>
      </c>
      <c r="K25" s="11">
        <v>7507085</v>
      </c>
      <c r="L25" s="11">
        <v>9427290</v>
      </c>
      <c r="M25" s="11">
        <v>11092231</v>
      </c>
      <c r="N25" s="11">
        <v>12353250</v>
      </c>
      <c r="O25" s="11">
        <v>13316210</v>
      </c>
      <c r="P25" s="11">
        <v>15567922</v>
      </c>
      <c r="Q25" s="11">
        <v>22157438</v>
      </c>
      <c r="R25" s="11">
        <v>24006736</v>
      </c>
      <c r="S25" s="11">
        <v>126105335</v>
      </c>
    </row>
    <row r="26" spans="2:19" x14ac:dyDescent="0.25">
      <c r="B26" s="33">
        <v>2008</v>
      </c>
      <c r="C26" s="33">
        <v>2</v>
      </c>
      <c r="D26" s="33" t="s">
        <v>34</v>
      </c>
      <c r="E26" s="65">
        <v>4014203600</v>
      </c>
      <c r="F26" s="65">
        <v>588094</v>
      </c>
      <c r="H26" s="9" t="s">
        <v>7</v>
      </c>
      <c r="I26" s="11">
        <v>20668958</v>
      </c>
      <c r="J26" s="11">
        <v>21562877</v>
      </c>
      <c r="K26" s="11">
        <v>27067685</v>
      </c>
      <c r="L26" s="11">
        <v>33655091</v>
      </c>
      <c r="M26" s="11">
        <v>38011963</v>
      </c>
      <c r="N26" s="11">
        <v>40849317</v>
      </c>
      <c r="O26" s="11">
        <v>43278909</v>
      </c>
      <c r="P26" s="11">
        <v>46526192</v>
      </c>
      <c r="Q26" s="11">
        <v>58805761</v>
      </c>
      <c r="R26" s="11">
        <v>61437968</v>
      </c>
      <c r="S26" s="11">
        <v>391864721</v>
      </c>
    </row>
    <row r="27" spans="2:19" x14ac:dyDescent="0.25">
      <c r="B27" s="33">
        <v>2008</v>
      </c>
      <c r="C27" s="33">
        <v>2</v>
      </c>
      <c r="D27" s="33" t="s">
        <v>35</v>
      </c>
      <c r="E27" s="65">
        <v>36356990788</v>
      </c>
      <c r="F27" s="65">
        <v>4722594</v>
      </c>
    </row>
    <row r="28" spans="2:19" x14ac:dyDescent="0.25">
      <c r="B28" s="33">
        <v>2008</v>
      </c>
      <c r="C28" s="33">
        <v>2</v>
      </c>
      <c r="D28" s="33" t="s">
        <v>36</v>
      </c>
      <c r="E28" s="65">
        <v>966824350</v>
      </c>
      <c r="F28" s="65">
        <v>145181</v>
      </c>
    </row>
    <row r="29" spans="2:19" x14ac:dyDescent="0.25">
      <c r="B29" s="33">
        <v>2008</v>
      </c>
      <c r="C29" s="33">
        <v>2</v>
      </c>
      <c r="D29" s="33" t="s">
        <v>37</v>
      </c>
      <c r="E29" s="65">
        <v>8011628650</v>
      </c>
      <c r="F29" s="65">
        <v>993104</v>
      </c>
    </row>
    <row r="30" spans="2:19" x14ac:dyDescent="0.25">
      <c r="B30" s="33">
        <v>2008</v>
      </c>
      <c r="C30" s="33">
        <v>2</v>
      </c>
      <c r="D30" s="33" t="s">
        <v>38</v>
      </c>
      <c r="E30" s="65">
        <v>9539075626</v>
      </c>
      <c r="F30" s="65">
        <v>1326878</v>
      </c>
    </row>
    <row r="31" spans="2:19" x14ac:dyDescent="0.25">
      <c r="B31" s="33">
        <v>2008</v>
      </c>
      <c r="C31" s="33">
        <v>2</v>
      </c>
      <c r="D31" s="33" t="s">
        <v>39</v>
      </c>
      <c r="E31" s="65">
        <v>18930909856</v>
      </c>
      <c r="F31" s="65">
        <v>2854126</v>
      </c>
    </row>
    <row r="32" spans="2:19" x14ac:dyDescent="0.25">
      <c r="B32" s="33">
        <v>2009</v>
      </c>
      <c r="C32" s="33">
        <v>1</v>
      </c>
      <c r="D32" s="33" t="s">
        <v>34</v>
      </c>
      <c r="E32" s="65">
        <v>4210590950</v>
      </c>
      <c r="F32" s="65">
        <v>596599</v>
      </c>
    </row>
    <row r="33" spans="2:6" x14ac:dyDescent="0.25">
      <c r="B33" s="33">
        <v>2009</v>
      </c>
      <c r="C33" s="33">
        <v>1</v>
      </c>
      <c r="D33" s="33" t="s">
        <v>35</v>
      </c>
      <c r="E33" s="65">
        <v>45807181451</v>
      </c>
      <c r="F33" s="65">
        <v>5694005</v>
      </c>
    </row>
    <row r="34" spans="2:6" x14ac:dyDescent="0.25">
      <c r="B34" s="33">
        <v>2009</v>
      </c>
      <c r="C34" s="33">
        <v>1</v>
      </c>
      <c r="D34" s="33" t="s">
        <v>36</v>
      </c>
      <c r="E34" s="65">
        <v>1066601050</v>
      </c>
      <c r="F34" s="65">
        <v>157357</v>
      </c>
    </row>
    <row r="35" spans="2:6" x14ac:dyDescent="0.25">
      <c r="B35" s="33">
        <v>2009</v>
      </c>
      <c r="C35" s="33">
        <v>1</v>
      </c>
      <c r="D35" s="33" t="s">
        <v>37</v>
      </c>
      <c r="E35" s="65">
        <v>10040640450</v>
      </c>
      <c r="F35" s="65">
        <v>1124875</v>
      </c>
    </row>
    <row r="36" spans="2:6" x14ac:dyDescent="0.25">
      <c r="B36" s="33">
        <v>2009</v>
      </c>
      <c r="C36" s="33">
        <v>1</v>
      </c>
      <c r="D36" s="33" t="s">
        <v>38</v>
      </c>
      <c r="E36" s="65">
        <v>12300464600</v>
      </c>
      <c r="F36" s="65">
        <v>1596837</v>
      </c>
    </row>
    <row r="37" spans="2:6" x14ac:dyDescent="0.25">
      <c r="B37" s="33">
        <v>2009</v>
      </c>
      <c r="C37" s="33">
        <v>1</v>
      </c>
      <c r="D37" s="33" t="s">
        <v>39</v>
      </c>
      <c r="E37" s="65">
        <v>22400391278</v>
      </c>
      <c r="F37" s="65">
        <v>3356165</v>
      </c>
    </row>
    <row r="38" spans="2:6" x14ac:dyDescent="0.25">
      <c r="B38" s="33">
        <v>2009</v>
      </c>
      <c r="C38" s="33">
        <v>2</v>
      </c>
      <c r="D38" s="33" t="s">
        <v>34</v>
      </c>
      <c r="E38" s="65">
        <v>4726633350</v>
      </c>
      <c r="F38" s="65">
        <v>659836</v>
      </c>
    </row>
    <row r="39" spans="2:6" x14ac:dyDescent="0.25">
      <c r="B39" s="33">
        <v>2009</v>
      </c>
      <c r="C39" s="33">
        <v>2</v>
      </c>
      <c r="D39" s="33" t="s">
        <v>35</v>
      </c>
      <c r="E39" s="65">
        <v>49044179401</v>
      </c>
      <c r="F39" s="65">
        <v>6771299</v>
      </c>
    </row>
    <row r="40" spans="2:6" x14ac:dyDescent="0.25">
      <c r="B40" s="33">
        <v>2009</v>
      </c>
      <c r="C40" s="33">
        <v>2</v>
      </c>
      <c r="D40" s="33" t="s">
        <v>36</v>
      </c>
      <c r="E40" s="65">
        <v>1159846200</v>
      </c>
      <c r="F40" s="65">
        <v>199715</v>
      </c>
    </row>
    <row r="41" spans="2:6" x14ac:dyDescent="0.25">
      <c r="B41" s="33">
        <v>2009</v>
      </c>
      <c r="C41" s="33">
        <v>2</v>
      </c>
      <c r="D41" s="33" t="s">
        <v>37</v>
      </c>
      <c r="E41" s="65">
        <v>10464596750</v>
      </c>
      <c r="F41" s="65">
        <v>1200454</v>
      </c>
    </row>
    <row r="42" spans="2:6" x14ac:dyDescent="0.25">
      <c r="B42" s="33">
        <v>2009</v>
      </c>
      <c r="C42" s="33">
        <v>2</v>
      </c>
      <c r="D42" s="33" t="s">
        <v>38</v>
      </c>
      <c r="E42" s="65">
        <v>12435605900</v>
      </c>
      <c r="F42" s="65">
        <v>1559623</v>
      </c>
    </row>
    <row r="43" spans="2:6" x14ac:dyDescent="0.25">
      <c r="B43" s="33">
        <v>2009</v>
      </c>
      <c r="C43" s="33">
        <v>2</v>
      </c>
      <c r="D43" s="33" t="s">
        <v>39</v>
      </c>
      <c r="E43" s="65">
        <v>24421863507</v>
      </c>
      <c r="F43" s="65">
        <v>4150920</v>
      </c>
    </row>
    <row r="44" spans="2:6" x14ac:dyDescent="0.25">
      <c r="B44" s="33">
        <v>2010</v>
      </c>
      <c r="C44" s="33">
        <v>1</v>
      </c>
      <c r="D44" s="33" t="s">
        <v>34</v>
      </c>
      <c r="E44" s="65">
        <v>5557103900</v>
      </c>
      <c r="F44" s="65">
        <v>711428</v>
      </c>
    </row>
    <row r="45" spans="2:6" x14ac:dyDescent="0.25">
      <c r="B45" s="33">
        <v>2010</v>
      </c>
      <c r="C45" s="33">
        <v>1</v>
      </c>
      <c r="D45" s="33" t="s">
        <v>35</v>
      </c>
      <c r="E45" s="65">
        <v>60827868533</v>
      </c>
      <c r="F45" s="65">
        <v>7588803</v>
      </c>
    </row>
    <row r="46" spans="2:6" x14ac:dyDescent="0.25">
      <c r="B46" s="33">
        <v>2010</v>
      </c>
      <c r="C46" s="33">
        <v>1</v>
      </c>
      <c r="D46" s="33" t="s">
        <v>36</v>
      </c>
      <c r="E46" s="65">
        <v>2012364150</v>
      </c>
      <c r="F46" s="65">
        <v>410057</v>
      </c>
    </row>
    <row r="47" spans="2:6" x14ac:dyDescent="0.25">
      <c r="B47" s="33">
        <v>2010</v>
      </c>
      <c r="C47" s="33">
        <v>1</v>
      </c>
      <c r="D47" s="33" t="s">
        <v>37</v>
      </c>
      <c r="E47" s="65">
        <v>13182065700</v>
      </c>
      <c r="F47" s="65">
        <v>1586129</v>
      </c>
    </row>
    <row r="48" spans="2:6" x14ac:dyDescent="0.25">
      <c r="B48" s="33">
        <v>2010</v>
      </c>
      <c r="C48" s="33">
        <v>1</v>
      </c>
      <c r="D48" s="33" t="s">
        <v>38</v>
      </c>
      <c r="E48" s="65">
        <v>15977775323</v>
      </c>
      <c r="F48" s="65">
        <v>1826926</v>
      </c>
    </row>
    <row r="49" spans="2:6" x14ac:dyDescent="0.25">
      <c r="B49" s="33">
        <v>2010</v>
      </c>
      <c r="C49" s="33">
        <v>1</v>
      </c>
      <c r="D49" s="33" t="s">
        <v>39</v>
      </c>
      <c r="E49" s="65">
        <v>27847938562</v>
      </c>
      <c r="F49" s="65">
        <v>4516357</v>
      </c>
    </row>
    <row r="50" spans="2:6" x14ac:dyDescent="0.25">
      <c r="B50" s="33">
        <v>2010</v>
      </c>
      <c r="C50" s="33">
        <v>2</v>
      </c>
      <c r="D50" s="33" t="s">
        <v>34</v>
      </c>
      <c r="E50" s="65">
        <v>5916217050</v>
      </c>
      <c r="F50" s="65">
        <v>760813</v>
      </c>
    </row>
    <row r="51" spans="2:6" x14ac:dyDescent="0.25">
      <c r="B51" s="33">
        <v>2010</v>
      </c>
      <c r="C51" s="33">
        <v>2</v>
      </c>
      <c r="D51" s="33" t="s">
        <v>35</v>
      </c>
      <c r="E51" s="65">
        <v>61346102137</v>
      </c>
      <c r="F51" s="65">
        <v>7318612</v>
      </c>
    </row>
    <row r="52" spans="2:6" x14ac:dyDescent="0.25">
      <c r="B52" s="33">
        <v>2010</v>
      </c>
      <c r="C52" s="33">
        <v>2</v>
      </c>
      <c r="D52" s="33" t="s">
        <v>36</v>
      </c>
      <c r="E52" s="65">
        <v>2913003900</v>
      </c>
      <c r="F52" s="65">
        <v>504650</v>
      </c>
    </row>
    <row r="53" spans="2:6" x14ac:dyDescent="0.25">
      <c r="B53" s="33">
        <v>2010</v>
      </c>
      <c r="C53" s="33">
        <v>2</v>
      </c>
      <c r="D53" s="33" t="s">
        <v>37</v>
      </c>
      <c r="E53" s="65">
        <v>13591716100</v>
      </c>
      <c r="F53" s="65">
        <v>1752833</v>
      </c>
    </row>
    <row r="54" spans="2:6" x14ac:dyDescent="0.25">
      <c r="B54" s="33">
        <v>2010</v>
      </c>
      <c r="C54" s="33">
        <v>2</v>
      </c>
      <c r="D54" s="33" t="s">
        <v>38</v>
      </c>
      <c r="E54" s="65">
        <v>15298268400</v>
      </c>
      <c r="F54" s="65">
        <v>1767550</v>
      </c>
    </row>
    <row r="55" spans="2:6" x14ac:dyDescent="0.25">
      <c r="B55" s="33">
        <v>2010</v>
      </c>
      <c r="C55" s="33">
        <v>2</v>
      </c>
      <c r="D55" s="33" t="s">
        <v>39</v>
      </c>
      <c r="E55" s="65">
        <v>33616913895</v>
      </c>
      <c r="F55" s="65">
        <v>4910933</v>
      </c>
    </row>
    <row r="56" spans="2:6" x14ac:dyDescent="0.25">
      <c r="B56" s="33">
        <v>2011</v>
      </c>
      <c r="C56" s="33">
        <v>1</v>
      </c>
      <c r="D56" s="33" t="s">
        <v>34</v>
      </c>
      <c r="E56" s="65">
        <v>6437686830</v>
      </c>
      <c r="F56" s="65">
        <v>818750</v>
      </c>
    </row>
    <row r="57" spans="2:6" x14ac:dyDescent="0.25">
      <c r="B57" s="33">
        <v>2011</v>
      </c>
      <c r="C57" s="33">
        <v>1</v>
      </c>
      <c r="D57" s="33" t="s">
        <v>35</v>
      </c>
      <c r="E57" s="65">
        <v>66174449000</v>
      </c>
      <c r="F57" s="65">
        <v>8171870</v>
      </c>
    </row>
    <row r="58" spans="2:6" x14ac:dyDescent="0.25">
      <c r="B58" s="33">
        <v>2011</v>
      </c>
      <c r="C58" s="33">
        <v>1</v>
      </c>
      <c r="D58" s="33" t="s">
        <v>36</v>
      </c>
      <c r="E58" s="65">
        <v>4250992440</v>
      </c>
      <c r="F58" s="65">
        <v>609883</v>
      </c>
    </row>
    <row r="59" spans="2:6" x14ac:dyDescent="0.25">
      <c r="B59" s="33">
        <v>2011</v>
      </c>
      <c r="C59" s="33">
        <v>1</v>
      </c>
      <c r="D59" s="33" t="s">
        <v>37</v>
      </c>
      <c r="E59" s="65">
        <v>15014997239</v>
      </c>
      <c r="F59" s="65">
        <v>1936524</v>
      </c>
    </row>
    <row r="60" spans="2:6" x14ac:dyDescent="0.25">
      <c r="B60" s="33">
        <v>2011</v>
      </c>
      <c r="C60" s="33">
        <v>1</v>
      </c>
      <c r="D60" s="33" t="s">
        <v>38</v>
      </c>
      <c r="E60" s="65">
        <v>16789527500</v>
      </c>
      <c r="F60" s="65">
        <v>1989817</v>
      </c>
    </row>
    <row r="61" spans="2:6" x14ac:dyDescent="0.25">
      <c r="B61" s="33">
        <v>2011</v>
      </c>
      <c r="C61" s="33">
        <v>1</v>
      </c>
      <c r="D61" s="33" t="s">
        <v>39</v>
      </c>
      <c r="E61" s="65">
        <v>40019505444</v>
      </c>
      <c r="F61" s="65">
        <v>5521067</v>
      </c>
    </row>
    <row r="62" spans="2:6" x14ac:dyDescent="0.25">
      <c r="B62" s="33">
        <v>2011</v>
      </c>
      <c r="C62" s="33">
        <v>2</v>
      </c>
      <c r="D62" s="33" t="s">
        <v>34</v>
      </c>
      <c r="E62" s="65">
        <v>6535283900</v>
      </c>
      <c r="F62" s="65">
        <v>834957</v>
      </c>
    </row>
    <row r="63" spans="2:6" x14ac:dyDescent="0.25">
      <c r="B63" s="33">
        <v>2011</v>
      </c>
      <c r="C63" s="33">
        <v>2</v>
      </c>
      <c r="D63" s="33" t="s">
        <v>35</v>
      </c>
      <c r="E63" s="65">
        <v>63354637400</v>
      </c>
      <c r="F63" s="65">
        <v>7988571</v>
      </c>
    </row>
    <row r="64" spans="2:6" x14ac:dyDescent="0.25">
      <c r="B64" s="33">
        <v>2011</v>
      </c>
      <c r="C64" s="33">
        <v>2</v>
      </c>
      <c r="D64" s="33" t="s">
        <v>36</v>
      </c>
      <c r="E64" s="65">
        <v>6289380850</v>
      </c>
      <c r="F64" s="65">
        <v>853906</v>
      </c>
    </row>
    <row r="65" spans="2:6" x14ac:dyDescent="0.25">
      <c r="B65" s="33">
        <v>2011</v>
      </c>
      <c r="C65" s="33">
        <v>2</v>
      </c>
      <c r="D65" s="33" t="s">
        <v>37</v>
      </c>
      <c r="E65" s="65">
        <v>13633042300</v>
      </c>
      <c r="F65" s="65">
        <v>1888813</v>
      </c>
    </row>
    <row r="66" spans="2:6" x14ac:dyDescent="0.25">
      <c r="B66" s="33">
        <v>2011</v>
      </c>
      <c r="C66" s="33">
        <v>2</v>
      </c>
      <c r="D66" s="33" t="s">
        <v>38</v>
      </c>
      <c r="E66" s="65">
        <v>15781813650</v>
      </c>
      <c r="F66" s="65">
        <v>1826641</v>
      </c>
    </row>
    <row r="67" spans="2:6" x14ac:dyDescent="0.25">
      <c r="B67" s="33">
        <v>2011</v>
      </c>
      <c r="C67" s="33">
        <v>2</v>
      </c>
      <c r="D67" s="33" t="s">
        <v>39</v>
      </c>
      <c r="E67" s="65">
        <v>39761558390</v>
      </c>
      <c r="F67" s="65">
        <v>5571164</v>
      </c>
    </row>
    <row r="68" spans="2:6" x14ac:dyDescent="0.25">
      <c r="B68" s="33">
        <v>2012</v>
      </c>
      <c r="C68" s="33">
        <v>1</v>
      </c>
      <c r="D68" s="33" t="s">
        <v>34</v>
      </c>
      <c r="E68" s="65">
        <v>7101553350</v>
      </c>
      <c r="F68" s="65">
        <v>872859</v>
      </c>
    </row>
    <row r="69" spans="2:6" x14ac:dyDescent="0.25">
      <c r="B69" s="33">
        <v>2012</v>
      </c>
      <c r="C69" s="33">
        <v>1</v>
      </c>
      <c r="D69" s="33" t="s">
        <v>35</v>
      </c>
      <c r="E69" s="65">
        <v>71094246475</v>
      </c>
      <c r="F69" s="65">
        <v>8490687</v>
      </c>
    </row>
    <row r="70" spans="2:6" x14ac:dyDescent="0.25">
      <c r="B70" s="33">
        <v>2012</v>
      </c>
      <c r="C70" s="33">
        <v>1</v>
      </c>
      <c r="D70" s="33" t="s">
        <v>36</v>
      </c>
      <c r="E70" s="65">
        <v>5782715650</v>
      </c>
      <c r="F70" s="65">
        <v>734003</v>
      </c>
    </row>
    <row r="71" spans="2:6" x14ac:dyDescent="0.25">
      <c r="B71" s="33">
        <v>2012</v>
      </c>
      <c r="C71" s="33">
        <v>1</v>
      </c>
      <c r="D71" s="33" t="s">
        <v>37</v>
      </c>
      <c r="E71" s="65">
        <v>15554080225</v>
      </c>
      <c r="F71" s="65">
        <v>2056769</v>
      </c>
    </row>
    <row r="72" spans="2:6" x14ac:dyDescent="0.25">
      <c r="B72" s="33">
        <v>2012</v>
      </c>
      <c r="C72" s="33">
        <v>1</v>
      </c>
      <c r="D72" s="33" t="s">
        <v>38</v>
      </c>
      <c r="E72" s="65">
        <v>17256869600</v>
      </c>
      <c r="F72" s="65">
        <v>1925827</v>
      </c>
    </row>
    <row r="73" spans="2:6" x14ac:dyDescent="0.25">
      <c r="B73" s="33">
        <v>2012</v>
      </c>
      <c r="C73" s="33">
        <v>1</v>
      </c>
      <c r="D73" s="33" t="s">
        <v>39</v>
      </c>
      <c r="E73" s="65">
        <v>46788850750</v>
      </c>
      <c r="F73" s="65">
        <v>6157758</v>
      </c>
    </row>
    <row r="74" spans="2:6" x14ac:dyDescent="0.25">
      <c r="B74" s="33">
        <v>2012</v>
      </c>
      <c r="C74" s="33">
        <v>2</v>
      </c>
      <c r="D74" s="33" t="s">
        <v>34</v>
      </c>
      <c r="E74" s="65">
        <v>7047915850</v>
      </c>
      <c r="F74" s="65">
        <v>876395</v>
      </c>
    </row>
    <row r="75" spans="2:6" x14ac:dyDescent="0.25">
      <c r="B75" s="33">
        <v>2012</v>
      </c>
      <c r="C75" s="33">
        <v>2</v>
      </c>
      <c r="D75" s="33" t="s">
        <v>35</v>
      </c>
      <c r="E75" s="65">
        <v>73003506500</v>
      </c>
      <c r="F75" s="65">
        <v>8708181</v>
      </c>
    </row>
    <row r="76" spans="2:6" x14ac:dyDescent="0.25">
      <c r="B76" s="33">
        <v>2012</v>
      </c>
      <c r="C76" s="33">
        <v>2</v>
      </c>
      <c r="D76" s="33" t="s">
        <v>36</v>
      </c>
      <c r="E76" s="65">
        <v>6173845600</v>
      </c>
      <c r="F76" s="65">
        <v>822518</v>
      </c>
    </row>
    <row r="77" spans="2:6" x14ac:dyDescent="0.25">
      <c r="B77" s="33">
        <v>2012</v>
      </c>
      <c r="C77" s="33">
        <v>2</v>
      </c>
      <c r="D77" s="33" t="s">
        <v>37</v>
      </c>
      <c r="E77" s="65">
        <v>15454809850</v>
      </c>
      <c r="F77" s="65">
        <v>2102272</v>
      </c>
    </row>
    <row r="78" spans="2:6" x14ac:dyDescent="0.25">
      <c r="B78" s="33">
        <v>2012</v>
      </c>
      <c r="C78" s="33">
        <v>2</v>
      </c>
      <c r="D78" s="33" t="s">
        <v>38</v>
      </c>
      <c r="E78" s="65">
        <v>16859499799</v>
      </c>
      <c r="F78" s="65">
        <v>1906556</v>
      </c>
    </row>
    <row r="79" spans="2:6" x14ac:dyDescent="0.25">
      <c r="B79" s="33">
        <v>2012</v>
      </c>
      <c r="C79" s="33">
        <v>2</v>
      </c>
      <c r="D79" s="33" t="s">
        <v>39</v>
      </c>
      <c r="E79" s="65">
        <v>45657087800</v>
      </c>
      <c r="F79" s="65">
        <v>6195492</v>
      </c>
    </row>
    <row r="80" spans="2:6" x14ac:dyDescent="0.25">
      <c r="B80" s="33">
        <v>2013</v>
      </c>
      <c r="C80" s="33">
        <v>1</v>
      </c>
      <c r="D80" s="33" t="s">
        <v>34</v>
      </c>
      <c r="E80" s="65">
        <v>7926057400</v>
      </c>
      <c r="F80" s="65">
        <v>943894</v>
      </c>
    </row>
    <row r="81" spans="2:6" x14ac:dyDescent="0.25">
      <c r="B81" s="33">
        <v>2013</v>
      </c>
      <c r="C81" s="33">
        <v>1</v>
      </c>
      <c r="D81" s="33" t="s">
        <v>35</v>
      </c>
      <c r="E81" s="65">
        <v>78730363600</v>
      </c>
      <c r="F81" s="65">
        <v>9172600</v>
      </c>
    </row>
    <row r="82" spans="2:6" x14ac:dyDescent="0.25">
      <c r="B82" s="33">
        <v>2013</v>
      </c>
      <c r="C82" s="33">
        <v>1</v>
      </c>
      <c r="D82" s="33" t="s">
        <v>36</v>
      </c>
      <c r="E82" s="65">
        <v>8391581850</v>
      </c>
      <c r="F82" s="65">
        <v>982045</v>
      </c>
    </row>
    <row r="83" spans="2:6" x14ac:dyDescent="0.25">
      <c r="B83" s="33">
        <v>2013</v>
      </c>
      <c r="C83" s="33">
        <v>1</v>
      </c>
      <c r="D83" s="33" t="s">
        <v>37</v>
      </c>
      <c r="E83" s="65">
        <v>17346361186</v>
      </c>
      <c r="F83" s="65">
        <v>2228286</v>
      </c>
    </row>
    <row r="84" spans="2:6" x14ac:dyDescent="0.25">
      <c r="B84" s="33">
        <v>2013</v>
      </c>
      <c r="C84" s="33">
        <v>1</v>
      </c>
      <c r="D84" s="33" t="s">
        <v>38</v>
      </c>
      <c r="E84" s="65">
        <v>18497644350</v>
      </c>
      <c r="F84" s="65">
        <v>2010921</v>
      </c>
    </row>
    <row r="85" spans="2:6" x14ac:dyDescent="0.25">
      <c r="B85" s="33">
        <v>2013</v>
      </c>
      <c r="C85" s="33">
        <v>1</v>
      </c>
      <c r="D85" s="33" t="s">
        <v>39</v>
      </c>
      <c r="E85" s="65">
        <v>50893464767</v>
      </c>
      <c r="F85" s="65">
        <v>6668953</v>
      </c>
    </row>
    <row r="86" spans="2:6" x14ac:dyDescent="0.25">
      <c r="B86" s="33">
        <v>2013</v>
      </c>
      <c r="C86" s="33">
        <v>2</v>
      </c>
      <c r="D86" s="33" t="s">
        <v>34</v>
      </c>
      <c r="E86" s="65">
        <v>8121761650</v>
      </c>
      <c r="F86" s="65">
        <v>918443</v>
      </c>
    </row>
    <row r="87" spans="2:6" x14ac:dyDescent="0.25">
      <c r="B87" s="33">
        <v>2013</v>
      </c>
      <c r="C87" s="33">
        <v>2</v>
      </c>
      <c r="D87" s="33" t="s">
        <v>35</v>
      </c>
      <c r="E87" s="65">
        <v>70821517930</v>
      </c>
      <c r="F87" s="65">
        <v>8682477</v>
      </c>
    </row>
    <row r="88" spans="2:6" x14ac:dyDescent="0.25">
      <c r="B88" s="33">
        <v>2013</v>
      </c>
      <c r="C88" s="33">
        <v>2</v>
      </c>
      <c r="D88" s="33" t="s">
        <v>36</v>
      </c>
      <c r="E88" s="65">
        <v>8557988000</v>
      </c>
      <c r="F88" s="65">
        <v>1026583</v>
      </c>
    </row>
    <row r="89" spans="2:6" x14ac:dyDescent="0.25">
      <c r="B89" s="33">
        <v>2013</v>
      </c>
      <c r="C89" s="33">
        <v>2</v>
      </c>
      <c r="D89" s="33" t="s">
        <v>37</v>
      </c>
      <c r="E89" s="65">
        <v>17082555350</v>
      </c>
      <c r="F89" s="65">
        <v>2094517</v>
      </c>
    </row>
    <row r="90" spans="2:6" x14ac:dyDescent="0.25">
      <c r="B90" s="33">
        <v>2013</v>
      </c>
      <c r="C90" s="33">
        <v>2</v>
      </c>
      <c r="D90" s="33" t="s">
        <v>38</v>
      </c>
      <c r="E90" s="65">
        <v>17263176600</v>
      </c>
      <c r="F90" s="65">
        <v>1902933</v>
      </c>
    </row>
    <row r="91" spans="2:6" x14ac:dyDescent="0.25">
      <c r="B91" s="33">
        <v>2013</v>
      </c>
      <c r="C91" s="33">
        <v>2</v>
      </c>
      <c r="D91" s="33" t="s">
        <v>39</v>
      </c>
      <c r="E91" s="65">
        <v>48366808300</v>
      </c>
      <c r="F91" s="65">
        <v>6647257</v>
      </c>
    </row>
    <row r="92" spans="2:6" x14ac:dyDescent="0.25">
      <c r="B92" s="33">
        <v>2014</v>
      </c>
      <c r="C92" s="33">
        <v>1</v>
      </c>
      <c r="D92" s="33" t="s">
        <v>34</v>
      </c>
      <c r="E92" s="65">
        <v>10032936550</v>
      </c>
      <c r="F92" s="65">
        <v>1047950</v>
      </c>
    </row>
    <row r="93" spans="2:6" x14ac:dyDescent="0.25">
      <c r="B93" s="33">
        <v>2014</v>
      </c>
      <c r="C93" s="33">
        <v>1</v>
      </c>
      <c r="D93" s="33" t="s">
        <v>35</v>
      </c>
      <c r="E93" s="65">
        <v>79819367860</v>
      </c>
      <c r="F93" s="65">
        <v>9134886</v>
      </c>
    </row>
    <row r="94" spans="2:6" x14ac:dyDescent="0.25">
      <c r="B94" s="33">
        <v>2014</v>
      </c>
      <c r="C94" s="33">
        <v>1</v>
      </c>
      <c r="D94" s="33" t="s">
        <v>36</v>
      </c>
      <c r="E94" s="65">
        <v>9298425050</v>
      </c>
      <c r="F94" s="65">
        <v>1096788</v>
      </c>
    </row>
    <row r="95" spans="2:6" x14ac:dyDescent="0.25">
      <c r="B95" s="33">
        <v>2014</v>
      </c>
      <c r="C95" s="33">
        <v>1</v>
      </c>
      <c r="D95" s="33" t="s">
        <v>37</v>
      </c>
      <c r="E95" s="65">
        <v>19265662250</v>
      </c>
      <c r="F95" s="65">
        <v>2313645</v>
      </c>
    </row>
    <row r="96" spans="2:6" x14ac:dyDescent="0.25">
      <c r="B96" s="33">
        <v>2014</v>
      </c>
      <c r="C96" s="33">
        <v>1</v>
      </c>
      <c r="D96" s="33" t="s">
        <v>38</v>
      </c>
      <c r="E96" s="53">
        <v>19789596200</v>
      </c>
      <c r="F96" s="53">
        <v>2065864</v>
      </c>
    </row>
    <row r="97" spans="2:6" x14ac:dyDescent="0.25">
      <c r="B97" s="33">
        <v>2014</v>
      </c>
      <c r="C97" s="33">
        <v>1</v>
      </c>
      <c r="D97" s="33" t="s">
        <v>39</v>
      </c>
      <c r="E97" s="53">
        <v>60148923150</v>
      </c>
      <c r="F97" s="53">
        <v>7633057</v>
      </c>
    </row>
    <row r="98" spans="2:6" x14ac:dyDescent="0.25">
      <c r="B98" s="33">
        <v>2014</v>
      </c>
      <c r="C98" s="33">
        <v>2</v>
      </c>
      <c r="D98" s="33" t="s">
        <v>34</v>
      </c>
      <c r="E98" s="65">
        <v>9464349150</v>
      </c>
      <c r="F98" s="65">
        <v>1082437</v>
      </c>
    </row>
    <row r="99" spans="2:6" x14ac:dyDescent="0.25">
      <c r="B99" s="33">
        <v>2014</v>
      </c>
      <c r="C99" s="33">
        <v>2</v>
      </c>
      <c r="D99" s="33" t="s">
        <v>35</v>
      </c>
      <c r="E99" s="65">
        <v>75745399163</v>
      </c>
      <c r="F99" s="65">
        <v>8961432</v>
      </c>
    </row>
    <row r="100" spans="2:6" x14ac:dyDescent="0.25">
      <c r="B100" s="33">
        <v>2014</v>
      </c>
      <c r="C100" s="33">
        <v>2</v>
      </c>
      <c r="D100" s="33" t="s">
        <v>36</v>
      </c>
      <c r="E100" s="65">
        <v>8465345200</v>
      </c>
      <c r="F100" s="65">
        <v>1078295</v>
      </c>
    </row>
    <row r="101" spans="2:6" x14ac:dyDescent="0.25">
      <c r="B101" s="33">
        <v>2014</v>
      </c>
      <c r="C101" s="33">
        <v>2</v>
      </c>
      <c r="D101" s="33" t="s">
        <v>37</v>
      </c>
      <c r="E101" s="65">
        <v>16657788350</v>
      </c>
      <c r="F101" s="65">
        <v>2182013</v>
      </c>
    </row>
    <row r="102" spans="2:6" x14ac:dyDescent="0.25">
      <c r="B102" s="33">
        <v>2014</v>
      </c>
      <c r="C102" s="33">
        <v>2</v>
      </c>
      <c r="D102" s="33" t="s">
        <v>38</v>
      </c>
      <c r="E102" s="53">
        <v>18009189900</v>
      </c>
      <c r="F102" s="53">
        <v>1994960</v>
      </c>
    </row>
    <row r="103" spans="2:6" x14ac:dyDescent="0.25">
      <c r="B103" s="33">
        <v>2014</v>
      </c>
      <c r="C103" s="33">
        <v>2</v>
      </c>
      <c r="D103" s="33" t="s">
        <v>39</v>
      </c>
      <c r="E103" s="53">
        <v>57336608100</v>
      </c>
      <c r="F103" s="53">
        <v>7934865</v>
      </c>
    </row>
    <row r="104" spans="2:6" x14ac:dyDescent="0.25">
      <c r="B104" s="33">
        <v>2015</v>
      </c>
      <c r="C104" s="33">
        <v>1</v>
      </c>
      <c r="D104" s="33" t="s">
        <v>34</v>
      </c>
      <c r="E104" s="53">
        <v>12612054850</v>
      </c>
      <c r="F104" s="53">
        <v>1339292</v>
      </c>
    </row>
    <row r="105" spans="2:6" x14ac:dyDescent="0.25">
      <c r="B105" s="33">
        <v>2015</v>
      </c>
      <c r="C105" s="33">
        <v>1</v>
      </c>
      <c r="D105" s="33" t="s">
        <v>35</v>
      </c>
      <c r="E105" s="53">
        <v>98289925451</v>
      </c>
      <c r="F105" s="53">
        <v>10685422</v>
      </c>
    </row>
    <row r="106" spans="2:6" x14ac:dyDescent="0.25">
      <c r="B106" s="33">
        <v>2015</v>
      </c>
      <c r="C106" s="33">
        <v>1</v>
      </c>
      <c r="D106" s="33" t="s">
        <v>36</v>
      </c>
      <c r="E106" s="53">
        <v>11445000750</v>
      </c>
      <c r="F106" s="53">
        <v>1425289</v>
      </c>
    </row>
    <row r="107" spans="2:6" x14ac:dyDescent="0.25">
      <c r="B107" s="33">
        <v>2015</v>
      </c>
      <c r="C107" s="33">
        <v>1</v>
      </c>
      <c r="D107" s="33" t="s">
        <v>37</v>
      </c>
      <c r="E107" s="53">
        <v>24005398500</v>
      </c>
      <c r="F107" s="53">
        <v>2823301</v>
      </c>
    </row>
    <row r="108" spans="2:6" x14ac:dyDescent="0.25">
      <c r="B108" s="33">
        <v>2015</v>
      </c>
      <c r="C108" s="33">
        <v>1</v>
      </c>
      <c r="D108" s="33" t="s">
        <v>38</v>
      </c>
      <c r="E108" s="53">
        <v>25581626929</v>
      </c>
      <c r="F108" s="53">
        <v>2686024</v>
      </c>
    </row>
    <row r="109" spans="2:6" x14ac:dyDescent="0.25">
      <c r="B109" s="33">
        <v>2015</v>
      </c>
      <c r="C109" s="33">
        <v>1</v>
      </c>
      <c r="D109" s="33" t="s">
        <v>39</v>
      </c>
      <c r="E109" s="53">
        <v>86531176900</v>
      </c>
      <c r="F109" s="53">
        <v>11439574</v>
      </c>
    </row>
    <row r="110" spans="2:6" x14ac:dyDescent="0.25">
      <c r="B110" s="33">
        <v>2015</v>
      </c>
      <c r="C110" s="33">
        <v>2</v>
      </c>
      <c r="D110" s="33" t="s">
        <v>34</v>
      </c>
      <c r="E110" s="53">
        <v>11155185250</v>
      </c>
      <c r="F110" s="53">
        <v>1215160</v>
      </c>
    </row>
    <row r="111" spans="2:6" x14ac:dyDescent="0.25">
      <c r="B111" s="33">
        <v>2015</v>
      </c>
      <c r="C111" s="33">
        <v>2</v>
      </c>
      <c r="D111" s="33" t="s">
        <v>35</v>
      </c>
      <c r="E111" s="53">
        <f>89945101150+1488000</f>
        <v>89946589150</v>
      </c>
      <c r="F111" s="53">
        <f>9944610+267</f>
        <v>9944877</v>
      </c>
    </row>
    <row r="112" spans="2:6" x14ac:dyDescent="0.25">
      <c r="B112" s="33">
        <v>2015</v>
      </c>
      <c r="C112" s="33">
        <v>2</v>
      </c>
      <c r="D112" s="33" t="s">
        <v>36</v>
      </c>
      <c r="E112" s="53">
        <v>10200244450</v>
      </c>
      <c r="F112" s="53">
        <v>1345014</v>
      </c>
    </row>
    <row r="113" spans="2:10" x14ac:dyDescent="0.25">
      <c r="B113" s="33">
        <v>2015</v>
      </c>
      <c r="C113" s="33">
        <v>2</v>
      </c>
      <c r="D113" s="33" t="s">
        <v>37</v>
      </c>
      <c r="E113" s="53">
        <f>22015743500+1158000</f>
        <v>22016901500</v>
      </c>
      <c r="F113" s="53">
        <f>2669395+286</f>
        <v>2669681</v>
      </c>
    </row>
    <row r="114" spans="2:10" x14ac:dyDescent="0.25">
      <c r="B114" s="33">
        <v>2015</v>
      </c>
      <c r="C114" s="33">
        <v>2</v>
      </c>
      <c r="D114" s="33" t="s">
        <v>38</v>
      </c>
      <c r="E114" s="53">
        <f>22423865020+2321500</f>
        <v>22426186520</v>
      </c>
      <c r="F114" s="53">
        <f>2513862+401</f>
        <v>2514263</v>
      </c>
    </row>
    <row r="115" spans="2:10" x14ac:dyDescent="0.25">
      <c r="B115" s="33">
        <v>2015</v>
      </c>
      <c r="C115" s="33">
        <v>2</v>
      </c>
      <c r="D115" s="33" t="s">
        <v>39</v>
      </c>
      <c r="E115" s="53">
        <f>77989156250+1087500</f>
        <v>77990243750</v>
      </c>
      <c r="F115" s="53">
        <f>10717729+135</f>
        <v>10717864</v>
      </c>
    </row>
    <row r="116" spans="2:10" x14ac:dyDescent="0.25">
      <c r="B116" s="33">
        <v>2016</v>
      </c>
      <c r="C116" s="33">
        <v>1</v>
      </c>
      <c r="D116" s="33" t="s">
        <v>34</v>
      </c>
      <c r="E116" s="53">
        <v>13752049500</v>
      </c>
      <c r="F116" s="53">
        <v>1379659</v>
      </c>
    </row>
    <row r="117" spans="2:10" x14ac:dyDescent="0.25">
      <c r="B117" s="33">
        <v>2016</v>
      </c>
      <c r="C117" s="33">
        <v>1</v>
      </c>
      <c r="D117" s="33" t="s">
        <v>35</v>
      </c>
      <c r="E117" s="65">
        <v>104861733500</v>
      </c>
      <c r="F117" s="65">
        <v>11041690</v>
      </c>
    </row>
    <row r="118" spans="2:10" x14ac:dyDescent="0.25">
      <c r="B118" s="33">
        <v>2016</v>
      </c>
      <c r="C118" s="33">
        <v>1</v>
      </c>
      <c r="D118" s="33" t="s">
        <v>36</v>
      </c>
      <c r="E118" s="65">
        <v>12080124950</v>
      </c>
      <c r="F118" s="65">
        <v>1503042</v>
      </c>
    </row>
    <row r="119" spans="2:10" x14ac:dyDescent="0.25">
      <c r="B119" s="33">
        <v>2016</v>
      </c>
      <c r="C119" s="33">
        <v>1</v>
      </c>
      <c r="D119" s="33" t="s">
        <v>37</v>
      </c>
      <c r="E119" s="65">
        <v>27278998150</v>
      </c>
      <c r="F119" s="65">
        <v>3042533</v>
      </c>
    </row>
    <row r="120" spans="2:10" x14ac:dyDescent="0.25">
      <c r="B120" s="33">
        <v>2016</v>
      </c>
      <c r="C120" s="33">
        <v>1</v>
      </c>
      <c r="D120" s="33" t="s">
        <v>38</v>
      </c>
      <c r="E120" s="65">
        <v>28799790298</v>
      </c>
      <c r="F120" s="65">
        <v>2838814</v>
      </c>
    </row>
    <row r="121" spans="2:10" x14ac:dyDescent="0.25">
      <c r="B121" s="33">
        <v>2016</v>
      </c>
      <c r="C121" s="33">
        <v>1</v>
      </c>
      <c r="D121" s="33" t="s">
        <v>39</v>
      </c>
      <c r="E121" s="53">
        <v>97049352377</v>
      </c>
      <c r="F121" s="53">
        <v>12506661</v>
      </c>
    </row>
    <row r="122" spans="2:10" x14ac:dyDescent="0.25">
      <c r="B122" s="33">
        <v>2016</v>
      </c>
      <c r="C122" s="33">
        <v>2</v>
      </c>
      <c r="D122" s="33" t="s">
        <v>34</v>
      </c>
      <c r="E122" s="53">
        <v>12232435550</v>
      </c>
      <c r="F122" s="53">
        <v>1353024</v>
      </c>
    </row>
    <row r="123" spans="2:10" x14ac:dyDescent="0.25">
      <c r="B123" s="33">
        <v>2016</v>
      </c>
      <c r="C123" s="33">
        <v>2</v>
      </c>
      <c r="D123" s="33" t="s">
        <v>35</v>
      </c>
      <c r="E123" s="53">
        <v>90559648760</v>
      </c>
      <c r="F123" s="53">
        <v>9684554</v>
      </c>
    </row>
    <row r="124" spans="2:10" ht="15.75" x14ac:dyDescent="0.25">
      <c r="B124" s="33">
        <v>2016</v>
      </c>
      <c r="C124" s="33">
        <v>2</v>
      </c>
      <c r="D124" s="33" t="s">
        <v>36</v>
      </c>
      <c r="E124" s="65">
        <v>10642700350</v>
      </c>
      <c r="F124" s="65">
        <v>1356768</v>
      </c>
      <c r="H124" s="93"/>
      <c r="I124" s="94" t="s">
        <v>86</v>
      </c>
      <c r="J124" s="94" t="s">
        <v>87</v>
      </c>
    </row>
    <row r="125" spans="2:10" x14ac:dyDescent="0.25">
      <c r="B125" s="33">
        <v>2016</v>
      </c>
      <c r="C125" s="33">
        <v>2</v>
      </c>
      <c r="D125" s="33" t="s">
        <v>37</v>
      </c>
      <c r="E125" s="65">
        <v>23095863900</v>
      </c>
      <c r="F125" s="65">
        <v>2716336</v>
      </c>
      <c r="H125" s="48" t="s">
        <v>35</v>
      </c>
      <c r="I125" s="95">
        <v>87852450</v>
      </c>
      <c r="J125" s="95">
        <v>9500</v>
      </c>
    </row>
    <row r="126" spans="2:10" x14ac:dyDescent="0.25">
      <c r="B126" s="33">
        <v>2016</v>
      </c>
      <c r="C126" s="33">
        <v>2</v>
      </c>
      <c r="D126" s="33" t="s">
        <v>38</v>
      </c>
      <c r="E126" s="65">
        <f>25581537150</f>
        <v>25581537150</v>
      </c>
      <c r="F126" s="65">
        <v>2514812</v>
      </c>
      <c r="H126" s="48" t="s">
        <v>39</v>
      </c>
      <c r="I126" s="95">
        <v>16569700</v>
      </c>
      <c r="J126" s="95">
        <v>2188</v>
      </c>
    </row>
    <row r="127" spans="2:10" x14ac:dyDescent="0.25">
      <c r="B127" s="33">
        <v>2016</v>
      </c>
      <c r="C127" s="33">
        <v>2</v>
      </c>
      <c r="D127" s="33" t="s">
        <v>39</v>
      </c>
      <c r="E127" s="65">
        <v>85187360048</v>
      </c>
      <c r="F127" s="65">
        <v>11500075</v>
      </c>
      <c r="H127" s="48" t="s">
        <v>37</v>
      </c>
      <c r="I127" s="95">
        <v>9712300</v>
      </c>
      <c r="J127" s="95">
        <v>1475</v>
      </c>
    </row>
    <row r="128" spans="2:10" x14ac:dyDescent="0.25">
      <c r="B128" s="33">
        <v>2017</v>
      </c>
      <c r="C128" s="33">
        <v>1</v>
      </c>
      <c r="D128" s="33" t="s">
        <v>34</v>
      </c>
      <c r="E128" s="65">
        <f>11606736590+I130</f>
        <v>11609015840</v>
      </c>
      <c r="F128" s="65">
        <f>1204720+J130</f>
        <v>1204952</v>
      </c>
      <c r="H128" s="48" t="s">
        <v>38</v>
      </c>
      <c r="I128" s="95">
        <v>59502150</v>
      </c>
      <c r="J128" s="95">
        <v>8146</v>
      </c>
    </row>
    <row r="129" spans="2:15" x14ac:dyDescent="0.25">
      <c r="B129" s="33">
        <v>2017</v>
      </c>
      <c r="C129" s="33">
        <v>1</v>
      </c>
      <c r="D129" s="33" t="s">
        <v>35</v>
      </c>
      <c r="E129" s="65">
        <f>107017163970+I125</f>
        <v>107105016420</v>
      </c>
      <c r="F129" s="65">
        <f>10821198+J125</f>
        <v>10830698</v>
      </c>
      <c r="H129" s="48" t="s">
        <v>36</v>
      </c>
      <c r="I129" s="95">
        <v>3980200</v>
      </c>
      <c r="J129" s="95">
        <v>482</v>
      </c>
    </row>
    <row r="130" spans="2:15" x14ac:dyDescent="0.25">
      <c r="B130" s="33">
        <v>2017</v>
      </c>
      <c r="C130" s="33">
        <v>1</v>
      </c>
      <c r="D130" s="33" t="s">
        <v>36</v>
      </c>
      <c r="E130" s="65">
        <f>12088257500+I129</f>
        <v>12092237700</v>
      </c>
      <c r="F130" s="65">
        <f>1494662+J129</f>
        <v>1495144</v>
      </c>
      <c r="H130" s="48" t="s">
        <v>34</v>
      </c>
      <c r="I130" s="95">
        <v>2279250</v>
      </c>
      <c r="J130" s="95">
        <v>232</v>
      </c>
    </row>
    <row r="131" spans="2:15" x14ac:dyDescent="0.25">
      <c r="B131" s="33">
        <v>2017</v>
      </c>
      <c r="C131" s="33">
        <v>1</v>
      </c>
      <c r="D131" s="33" t="s">
        <v>37</v>
      </c>
      <c r="E131" s="65">
        <f>26260647850+I127</f>
        <v>26270360150</v>
      </c>
      <c r="F131" s="65">
        <f>2996098+J127</f>
        <v>2997573</v>
      </c>
      <c r="H131" s="96" t="s">
        <v>88</v>
      </c>
      <c r="I131" s="97">
        <f>SUM(I125:I130)</f>
        <v>179896050</v>
      </c>
      <c r="J131" s="97">
        <f>SUM(J125:J130)</f>
        <v>22023</v>
      </c>
    </row>
    <row r="132" spans="2:15" x14ac:dyDescent="0.25">
      <c r="B132" s="33">
        <v>2017</v>
      </c>
      <c r="C132" s="33">
        <v>1</v>
      </c>
      <c r="D132" s="33" t="s">
        <v>38</v>
      </c>
      <c r="E132" s="65">
        <f>30909703150+I128</f>
        <v>30969205300</v>
      </c>
      <c r="F132" s="65">
        <f>2974859+J128</f>
        <v>2983005</v>
      </c>
    </row>
    <row r="133" spans="2:15" x14ac:dyDescent="0.25">
      <c r="B133" s="33">
        <v>2017</v>
      </c>
      <c r="C133" s="33">
        <v>1</v>
      </c>
      <c r="D133" s="33" t="s">
        <v>39</v>
      </c>
      <c r="E133" s="65">
        <f>102664616862+I126</f>
        <v>102681186562</v>
      </c>
      <c r="F133" s="65">
        <f>13431900+J126</f>
        <v>13434088</v>
      </c>
    </row>
    <row r="134" spans="2:15" x14ac:dyDescent="0.25">
      <c r="B134" s="67"/>
      <c r="C134" s="67"/>
      <c r="D134" s="67"/>
      <c r="E134" s="66"/>
      <c r="F134" s="66"/>
    </row>
    <row r="136" spans="2:15" ht="30" x14ac:dyDescent="0.25">
      <c r="B136" s="34" t="s">
        <v>40</v>
      </c>
      <c r="C136" s="34">
        <v>2007</v>
      </c>
      <c r="D136" s="34">
        <v>2008</v>
      </c>
      <c r="E136" s="34">
        <v>2009</v>
      </c>
      <c r="F136" s="34">
        <v>2010</v>
      </c>
      <c r="G136" s="34">
        <v>2011</v>
      </c>
      <c r="H136" s="34">
        <v>2012</v>
      </c>
      <c r="I136" s="34">
        <v>2013</v>
      </c>
      <c r="J136" s="47">
        <v>2014</v>
      </c>
      <c r="K136" s="47">
        <v>2015</v>
      </c>
      <c r="L136" s="47">
        <v>2016</v>
      </c>
      <c r="M136" s="47" t="s">
        <v>66</v>
      </c>
      <c r="N136" s="47" t="s">
        <v>67</v>
      </c>
      <c r="O136" s="47" t="s">
        <v>51</v>
      </c>
    </row>
    <row r="137" spans="2:15" x14ac:dyDescent="0.25">
      <c r="B137" s="36" t="s">
        <v>35</v>
      </c>
      <c r="C137" s="31">
        <v>9493415</v>
      </c>
      <c r="D137" s="31">
        <v>9594614</v>
      </c>
      <c r="E137" s="31">
        <v>12465304</v>
      </c>
      <c r="F137" s="31">
        <v>14907415</v>
      </c>
      <c r="G137" s="31">
        <v>16160441</v>
      </c>
      <c r="H137" s="31">
        <v>17198868</v>
      </c>
      <c r="I137" s="31">
        <v>17855077</v>
      </c>
      <c r="J137" s="53">
        <v>18096318</v>
      </c>
      <c r="K137" s="53">
        <v>20630299</v>
      </c>
      <c r="L137" s="53">
        <v>20726244</v>
      </c>
      <c r="M137" s="65">
        <v>11041690</v>
      </c>
      <c r="N137" s="65">
        <v>10830698</v>
      </c>
      <c r="O137" s="91">
        <f>((N137-M137)/M137)*100</f>
        <v>-1.9108669053378606</v>
      </c>
    </row>
    <row r="138" spans="2:15" x14ac:dyDescent="0.25">
      <c r="B138" s="36" t="s">
        <v>39</v>
      </c>
      <c r="C138" s="31">
        <v>5098269</v>
      </c>
      <c r="D138" s="31">
        <v>5578904</v>
      </c>
      <c r="E138" s="31">
        <v>7507085</v>
      </c>
      <c r="F138" s="31">
        <v>9427290</v>
      </c>
      <c r="G138" s="31">
        <v>11092231</v>
      </c>
      <c r="H138" s="31">
        <v>12353250</v>
      </c>
      <c r="I138" s="31">
        <v>13316210</v>
      </c>
      <c r="J138" s="53">
        <v>15567922</v>
      </c>
      <c r="K138" s="53">
        <v>22157438</v>
      </c>
      <c r="L138" s="53">
        <v>24006736</v>
      </c>
      <c r="M138" s="53">
        <v>12506661</v>
      </c>
      <c r="N138" s="65">
        <v>13434088</v>
      </c>
      <c r="O138" s="91">
        <f t="shared" ref="O138:O142" si="0">((N138-M138)/M138)*100</f>
        <v>7.41546444730532</v>
      </c>
    </row>
    <row r="139" spans="2:15" x14ac:dyDescent="0.25">
      <c r="B139" s="36" t="s">
        <v>37</v>
      </c>
      <c r="C139" s="31">
        <v>2165068</v>
      </c>
      <c r="D139" s="31">
        <v>2129496</v>
      </c>
      <c r="E139" s="31">
        <v>2325329</v>
      </c>
      <c r="F139" s="31">
        <v>3338962</v>
      </c>
      <c r="G139" s="31">
        <v>3825337</v>
      </c>
      <c r="H139" s="31">
        <v>4159041</v>
      </c>
      <c r="I139" s="31">
        <v>4322803</v>
      </c>
      <c r="J139" s="53">
        <v>4495658</v>
      </c>
      <c r="K139" s="53">
        <v>5492982</v>
      </c>
      <c r="L139" s="53">
        <v>5758869</v>
      </c>
      <c r="M139" s="65">
        <v>3042533</v>
      </c>
      <c r="N139" s="65">
        <v>2997573</v>
      </c>
      <c r="O139" s="91">
        <f t="shared" si="0"/>
        <v>-1.4777161003676871</v>
      </c>
    </row>
    <row r="140" spans="2:15" x14ac:dyDescent="0.25">
      <c r="B140" s="36" t="s">
        <v>38</v>
      </c>
      <c r="C140" s="31">
        <v>2748120</v>
      </c>
      <c r="D140" s="31">
        <v>2836603</v>
      </c>
      <c r="E140" s="31">
        <v>3156460</v>
      </c>
      <c r="F140" s="31">
        <v>3594476</v>
      </c>
      <c r="G140" s="31">
        <v>3816458</v>
      </c>
      <c r="H140" s="31">
        <v>3832383</v>
      </c>
      <c r="I140" s="31">
        <v>3913854</v>
      </c>
      <c r="J140" s="53">
        <v>4060824</v>
      </c>
      <c r="K140" s="53">
        <v>5200287</v>
      </c>
      <c r="L140" s="53">
        <v>5353626</v>
      </c>
      <c r="M140" s="65">
        <v>2838814</v>
      </c>
      <c r="N140" s="65">
        <v>2983005</v>
      </c>
      <c r="O140" s="91">
        <f t="shared" si="0"/>
        <v>5.0792690186817451</v>
      </c>
    </row>
    <row r="141" spans="2:15" x14ac:dyDescent="0.25">
      <c r="B141" s="36" t="s">
        <v>36</v>
      </c>
      <c r="C141" s="31">
        <v>234845</v>
      </c>
      <c r="D141" s="31">
        <v>295109</v>
      </c>
      <c r="E141" s="31">
        <v>357072</v>
      </c>
      <c r="F141" s="31">
        <v>914707</v>
      </c>
      <c r="G141" s="31">
        <v>1463789</v>
      </c>
      <c r="H141" s="31">
        <v>1556521</v>
      </c>
      <c r="I141" s="31">
        <v>2008628</v>
      </c>
      <c r="J141" s="53">
        <v>2175083</v>
      </c>
      <c r="K141" s="53">
        <v>2770303</v>
      </c>
      <c r="L141" s="53">
        <v>2859810</v>
      </c>
      <c r="M141" s="65">
        <v>1503042</v>
      </c>
      <c r="N141" s="65">
        <v>1495144</v>
      </c>
      <c r="O141" s="91">
        <f t="shared" si="0"/>
        <v>-0.52546768486842022</v>
      </c>
    </row>
    <row r="142" spans="2:15" x14ac:dyDescent="0.25">
      <c r="B142" s="36" t="s">
        <v>34</v>
      </c>
      <c r="C142" s="31">
        <v>929241</v>
      </c>
      <c r="D142" s="31">
        <v>1128151</v>
      </c>
      <c r="E142" s="31">
        <v>1256435</v>
      </c>
      <c r="F142" s="31">
        <v>1472241</v>
      </c>
      <c r="G142" s="31">
        <v>1653707</v>
      </c>
      <c r="H142" s="31">
        <v>1749254</v>
      </c>
      <c r="I142" s="31">
        <v>1862337</v>
      </c>
      <c r="J142" s="53">
        <v>2130387</v>
      </c>
      <c r="K142" s="53">
        <v>2554452</v>
      </c>
      <c r="L142" s="53">
        <v>2732683</v>
      </c>
      <c r="M142" s="53">
        <v>1379659</v>
      </c>
      <c r="N142" s="65">
        <v>1204952</v>
      </c>
      <c r="O142" s="91">
        <f t="shared" si="0"/>
        <v>-12.66305659586898</v>
      </c>
    </row>
    <row r="143" spans="2:15" x14ac:dyDescent="0.25">
      <c r="B143" s="35" t="s">
        <v>42</v>
      </c>
      <c r="C143" s="37">
        <f>SUM(C137:C142)</f>
        <v>20668958</v>
      </c>
      <c r="D143" s="37">
        <f t="shared" ref="D143:I143" si="1">SUM(D137:D142)</f>
        <v>21562877</v>
      </c>
      <c r="E143" s="37">
        <f t="shared" si="1"/>
        <v>27067685</v>
      </c>
      <c r="F143" s="37">
        <f t="shared" si="1"/>
        <v>33655091</v>
      </c>
      <c r="G143" s="37">
        <f t="shared" si="1"/>
        <v>38011963</v>
      </c>
      <c r="H143" s="37">
        <f t="shared" si="1"/>
        <v>40849317</v>
      </c>
      <c r="I143" s="37">
        <f t="shared" si="1"/>
        <v>43278909</v>
      </c>
      <c r="J143" s="37">
        <f>SUM(J137:J142)</f>
        <v>46526192</v>
      </c>
      <c r="K143" s="37">
        <f>SUM(K137:K142)</f>
        <v>58805761</v>
      </c>
      <c r="L143" s="37">
        <f>SUM(L137:L142)</f>
        <v>61437968</v>
      </c>
      <c r="M143" s="37">
        <f>SUM(M137:M142)</f>
        <v>32312399</v>
      </c>
      <c r="N143" s="37">
        <f>SUM(N137:N142)</f>
        <v>32945460</v>
      </c>
      <c r="O143" s="92">
        <f>((N143-M143)/M143)*100</f>
        <v>1.9591891026104251</v>
      </c>
    </row>
    <row r="146" spans="8:13" x14ac:dyDescent="0.25">
      <c r="J146" s="16"/>
      <c r="M146" s="16"/>
    </row>
    <row r="147" spans="8:13" x14ac:dyDescent="0.25">
      <c r="H147" s="29"/>
      <c r="I147" s="28"/>
      <c r="J147" s="30"/>
      <c r="K147" s="30"/>
      <c r="L147" s="16"/>
      <c r="M147" s="27"/>
    </row>
    <row r="148" spans="8:13" x14ac:dyDescent="0.25">
      <c r="H148" s="29"/>
      <c r="I148" s="28"/>
      <c r="J148" s="16"/>
      <c r="K148" s="16"/>
      <c r="L148" s="16"/>
      <c r="M148" s="16"/>
    </row>
    <row r="149" spans="8:13" x14ac:dyDescent="0.25">
      <c r="H149" s="29"/>
      <c r="I149" s="28"/>
      <c r="J149" s="16"/>
      <c r="K149" s="16"/>
      <c r="L149" s="16"/>
      <c r="M149" s="16"/>
    </row>
    <row r="150" spans="8:13" x14ac:dyDescent="0.25">
      <c r="H150" s="29"/>
      <c r="I150" s="28"/>
      <c r="J150" s="16"/>
      <c r="K150" s="16"/>
      <c r="L150" s="16"/>
      <c r="M150" s="16"/>
    </row>
    <row r="151" spans="8:13" x14ac:dyDescent="0.25">
      <c r="H151" s="29"/>
      <c r="I151" s="28"/>
      <c r="J151" s="16"/>
      <c r="K151" s="16"/>
      <c r="L151" s="16"/>
      <c r="M151" s="16"/>
    </row>
    <row r="152" spans="8:13" x14ac:dyDescent="0.25">
      <c r="H152" s="29"/>
      <c r="I152" s="28"/>
      <c r="J152" s="16"/>
      <c r="K152" s="16"/>
      <c r="L152" s="16"/>
      <c r="M152" s="16"/>
    </row>
    <row r="153" spans="8:13" x14ac:dyDescent="0.25">
      <c r="H153" s="29"/>
      <c r="I153" s="28"/>
      <c r="J153" s="16"/>
      <c r="K153" s="16"/>
      <c r="L153" s="16"/>
      <c r="M153" s="16"/>
    </row>
    <row r="154" spans="8:13" x14ac:dyDescent="0.25">
      <c r="H154" s="16"/>
      <c r="I154" s="27"/>
      <c r="J154" s="16"/>
      <c r="K154" s="16"/>
    </row>
    <row r="172" spans="2:7" x14ac:dyDescent="0.25">
      <c r="B172" s="130" t="s">
        <v>69</v>
      </c>
      <c r="C172" s="131"/>
      <c r="D172" s="131"/>
      <c r="E172" s="131"/>
      <c r="F172" s="131"/>
      <c r="G172" s="131"/>
    </row>
    <row r="173" spans="2:7" x14ac:dyDescent="0.25">
      <c r="B173" s="131"/>
      <c r="C173" s="131"/>
      <c r="D173" s="131"/>
      <c r="E173" s="131"/>
      <c r="F173" s="131"/>
      <c r="G173" s="131"/>
    </row>
    <row r="175" spans="2:7" ht="15" customHeight="1" x14ac:dyDescent="0.25">
      <c r="B175" s="114" t="s">
        <v>89</v>
      </c>
      <c r="C175" s="114"/>
      <c r="D175" s="114"/>
      <c r="E175" s="114"/>
      <c r="F175" s="114"/>
      <c r="G175" s="114"/>
    </row>
    <row r="176" spans="2:7" x14ac:dyDescent="0.25">
      <c r="B176" s="114"/>
      <c r="C176" s="114"/>
      <c r="D176" s="114"/>
      <c r="E176" s="114"/>
      <c r="F176" s="114"/>
      <c r="G176" s="114"/>
    </row>
    <row r="177" spans="2:14" x14ac:dyDescent="0.25">
      <c r="B177" s="114"/>
      <c r="C177" s="114"/>
      <c r="D177" s="114"/>
      <c r="E177" s="114"/>
      <c r="F177" s="114"/>
      <c r="G177" s="114"/>
    </row>
    <row r="178" spans="2:14" x14ac:dyDescent="0.25">
      <c r="B178" s="114"/>
      <c r="C178" s="114"/>
      <c r="D178" s="114"/>
      <c r="E178" s="114"/>
      <c r="F178" s="114"/>
      <c r="G178" s="114"/>
    </row>
    <row r="179" spans="2:14" x14ac:dyDescent="0.25">
      <c r="B179" s="114"/>
      <c r="C179" s="114"/>
      <c r="D179" s="114"/>
      <c r="E179" s="114"/>
      <c r="F179" s="114"/>
      <c r="G179" s="114"/>
    </row>
    <row r="180" spans="2:14" x14ac:dyDescent="0.25">
      <c r="B180" s="114"/>
      <c r="C180" s="114"/>
      <c r="D180" s="114"/>
      <c r="E180" s="114"/>
      <c r="F180" s="114"/>
      <c r="G180" s="114"/>
    </row>
    <row r="181" spans="2:14" x14ac:dyDescent="0.25">
      <c r="B181" s="114"/>
      <c r="C181" s="114"/>
      <c r="D181" s="114"/>
      <c r="E181" s="114"/>
      <c r="F181" s="114"/>
      <c r="G181" s="114"/>
    </row>
    <row r="182" spans="2:14" x14ac:dyDescent="0.25">
      <c r="B182" s="114"/>
      <c r="C182" s="114"/>
      <c r="D182" s="114"/>
      <c r="E182" s="114"/>
      <c r="F182" s="114"/>
      <c r="G182" s="114"/>
    </row>
    <row r="183" spans="2:14" x14ac:dyDescent="0.25">
      <c r="B183" s="114"/>
      <c r="C183" s="114"/>
      <c r="D183" s="114"/>
      <c r="E183" s="114"/>
      <c r="F183" s="114"/>
      <c r="G183" s="114"/>
    </row>
    <row r="184" spans="2:14" x14ac:dyDescent="0.25">
      <c r="B184" s="114"/>
      <c r="C184" s="114"/>
      <c r="D184" s="114"/>
      <c r="E184" s="114"/>
      <c r="F184" s="114"/>
      <c r="G184" s="114"/>
    </row>
    <row r="185" spans="2:14" x14ac:dyDescent="0.25">
      <c r="B185" s="114"/>
      <c r="C185" s="114"/>
      <c r="D185" s="114"/>
      <c r="E185" s="114"/>
      <c r="F185" s="114"/>
      <c r="G185" s="114"/>
    </row>
    <row r="186" spans="2:14" x14ac:dyDescent="0.25">
      <c r="B186" s="82"/>
      <c r="C186" s="82"/>
      <c r="D186" s="82"/>
      <c r="E186" s="82"/>
      <c r="F186" s="82"/>
      <c r="G186" s="82"/>
    </row>
    <row r="188" spans="2:14" x14ac:dyDescent="0.25">
      <c r="B188" s="46" t="s">
        <v>40</v>
      </c>
      <c r="C188" s="46">
        <v>2007</v>
      </c>
      <c r="D188" s="46">
        <v>2008</v>
      </c>
      <c r="E188" s="46">
        <v>2009</v>
      </c>
      <c r="F188" s="46">
        <v>2010</v>
      </c>
      <c r="G188" s="46">
        <v>2011</v>
      </c>
      <c r="H188" s="46">
        <v>2012</v>
      </c>
      <c r="I188" s="46">
        <v>2013</v>
      </c>
      <c r="J188" s="47">
        <v>2014</v>
      </c>
      <c r="K188" s="47">
        <v>2015</v>
      </c>
      <c r="L188" s="47">
        <v>2016</v>
      </c>
      <c r="M188" s="47" t="s">
        <v>66</v>
      </c>
      <c r="N188" s="47" t="s">
        <v>67</v>
      </c>
    </row>
    <row r="189" spans="2:14" x14ac:dyDescent="0.25">
      <c r="B189" s="48" t="s">
        <v>35</v>
      </c>
      <c r="C189" s="50">
        <f t="shared" ref="C189:K189" si="2">C137/1000000</f>
        <v>9.4934150000000006</v>
      </c>
      <c r="D189" s="50">
        <f t="shared" si="2"/>
        <v>9.594614</v>
      </c>
      <c r="E189" s="50">
        <f t="shared" si="2"/>
        <v>12.465304</v>
      </c>
      <c r="F189" s="50">
        <f t="shared" si="2"/>
        <v>14.907415</v>
      </c>
      <c r="G189" s="50">
        <f t="shared" si="2"/>
        <v>16.160440999999999</v>
      </c>
      <c r="H189" s="50">
        <f t="shared" si="2"/>
        <v>17.198868000000001</v>
      </c>
      <c r="I189" s="50">
        <f t="shared" si="2"/>
        <v>17.855077000000001</v>
      </c>
      <c r="J189" s="50">
        <f t="shared" si="2"/>
        <v>18.096318</v>
      </c>
      <c r="K189" s="50">
        <f t="shared" si="2"/>
        <v>20.630299000000001</v>
      </c>
      <c r="L189" s="50">
        <f t="shared" ref="L189:N194" si="3">L137/1000000</f>
        <v>20.726244000000001</v>
      </c>
      <c r="M189" s="50">
        <f>M137/1000000</f>
        <v>11.041689999999999</v>
      </c>
      <c r="N189" s="50">
        <f>N137/1000000</f>
        <v>10.830698</v>
      </c>
    </row>
    <row r="190" spans="2:14" x14ac:dyDescent="0.25">
      <c r="B190" s="48" t="s">
        <v>39</v>
      </c>
      <c r="C190" s="50">
        <f t="shared" ref="C190:K190" si="4">C138/1000000</f>
        <v>5.0982690000000002</v>
      </c>
      <c r="D190" s="50">
        <f t="shared" si="4"/>
        <v>5.5789039999999996</v>
      </c>
      <c r="E190" s="50">
        <f t="shared" si="4"/>
        <v>7.507085</v>
      </c>
      <c r="F190" s="50">
        <f t="shared" si="4"/>
        <v>9.4272899999999993</v>
      </c>
      <c r="G190" s="50">
        <f t="shared" si="4"/>
        <v>11.092231</v>
      </c>
      <c r="H190" s="50">
        <f t="shared" si="4"/>
        <v>12.353249999999999</v>
      </c>
      <c r="I190" s="50">
        <f t="shared" si="4"/>
        <v>13.31621</v>
      </c>
      <c r="J190" s="50">
        <f t="shared" si="4"/>
        <v>15.567921999999999</v>
      </c>
      <c r="K190" s="50">
        <f t="shared" si="4"/>
        <v>22.157437999999999</v>
      </c>
      <c r="L190" s="50">
        <f t="shared" si="3"/>
        <v>24.006736</v>
      </c>
      <c r="M190" s="50">
        <f>M138/1000000</f>
        <v>12.506660999999999</v>
      </c>
      <c r="N190" s="50">
        <f>N138/1000000</f>
        <v>13.434087999999999</v>
      </c>
    </row>
    <row r="191" spans="2:14" x14ac:dyDescent="0.25">
      <c r="B191" s="48" t="s">
        <v>37</v>
      </c>
      <c r="C191" s="50">
        <f t="shared" ref="C191:K191" si="5">C139/1000000</f>
        <v>2.1650680000000002</v>
      </c>
      <c r="D191" s="50">
        <f t="shared" si="5"/>
        <v>2.1294960000000001</v>
      </c>
      <c r="E191" s="50">
        <f t="shared" si="5"/>
        <v>2.325329</v>
      </c>
      <c r="F191" s="50">
        <f t="shared" si="5"/>
        <v>3.338962</v>
      </c>
      <c r="G191" s="50">
        <f t="shared" si="5"/>
        <v>3.8253370000000002</v>
      </c>
      <c r="H191" s="50">
        <f t="shared" si="5"/>
        <v>4.1590410000000002</v>
      </c>
      <c r="I191" s="50">
        <f t="shared" si="5"/>
        <v>4.3228030000000004</v>
      </c>
      <c r="J191" s="50">
        <f t="shared" si="5"/>
        <v>4.4956579999999997</v>
      </c>
      <c r="K191" s="50">
        <f t="shared" si="5"/>
        <v>5.4929819999999996</v>
      </c>
      <c r="L191" s="50">
        <f t="shared" si="3"/>
        <v>5.7588689999999998</v>
      </c>
      <c r="M191" s="50">
        <f t="shared" si="3"/>
        <v>3.0425330000000002</v>
      </c>
      <c r="N191" s="50">
        <f t="shared" si="3"/>
        <v>2.997573</v>
      </c>
    </row>
    <row r="192" spans="2:14" x14ac:dyDescent="0.25">
      <c r="B192" s="48" t="s">
        <v>38</v>
      </c>
      <c r="C192" s="50">
        <f t="shared" ref="C192:K192" si="6">C140/1000000</f>
        <v>2.7481200000000001</v>
      </c>
      <c r="D192" s="50">
        <f t="shared" si="6"/>
        <v>2.8366030000000002</v>
      </c>
      <c r="E192" s="50">
        <f t="shared" si="6"/>
        <v>3.15646</v>
      </c>
      <c r="F192" s="50">
        <f t="shared" si="6"/>
        <v>3.5944759999999998</v>
      </c>
      <c r="G192" s="50">
        <f t="shared" si="6"/>
        <v>3.8164579999999999</v>
      </c>
      <c r="H192" s="50">
        <f t="shared" si="6"/>
        <v>3.8323830000000001</v>
      </c>
      <c r="I192" s="50">
        <f t="shared" si="6"/>
        <v>3.9138540000000002</v>
      </c>
      <c r="J192" s="50">
        <f t="shared" si="6"/>
        <v>4.0608240000000002</v>
      </c>
      <c r="K192" s="50">
        <f t="shared" si="6"/>
        <v>5.2002870000000003</v>
      </c>
      <c r="L192" s="50">
        <f t="shared" si="3"/>
        <v>5.3536260000000002</v>
      </c>
      <c r="M192" s="50">
        <f t="shared" si="3"/>
        <v>2.8388140000000002</v>
      </c>
      <c r="N192" s="50">
        <f t="shared" si="3"/>
        <v>2.9830049999999999</v>
      </c>
    </row>
    <row r="193" spans="2:14" x14ac:dyDescent="0.25">
      <c r="B193" s="48" t="s">
        <v>36</v>
      </c>
      <c r="C193" s="50">
        <f t="shared" ref="C193:K193" si="7">C141/1000000</f>
        <v>0.234845</v>
      </c>
      <c r="D193" s="50">
        <f t="shared" si="7"/>
        <v>0.29510900000000001</v>
      </c>
      <c r="E193" s="50">
        <f t="shared" si="7"/>
        <v>0.357072</v>
      </c>
      <c r="F193" s="50">
        <f t="shared" si="7"/>
        <v>0.91470700000000005</v>
      </c>
      <c r="G193" s="50">
        <f t="shared" si="7"/>
        <v>1.463789</v>
      </c>
      <c r="H193" s="50">
        <f t="shared" si="7"/>
        <v>1.556521</v>
      </c>
      <c r="I193" s="50">
        <f t="shared" si="7"/>
        <v>2.0086279999999999</v>
      </c>
      <c r="J193" s="50">
        <f t="shared" si="7"/>
        <v>2.1750829999999999</v>
      </c>
      <c r="K193" s="50">
        <f t="shared" si="7"/>
        <v>2.7703030000000002</v>
      </c>
      <c r="L193" s="50">
        <f t="shared" si="3"/>
        <v>2.85981</v>
      </c>
      <c r="M193" s="50">
        <f t="shared" si="3"/>
        <v>1.503042</v>
      </c>
      <c r="N193" s="50">
        <f t="shared" si="3"/>
        <v>1.495144</v>
      </c>
    </row>
    <row r="194" spans="2:14" x14ac:dyDescent="0.25">
      <c r="B194" s="48" t="s">
        <v>34</v>
      </c>
      <c r="C194" s="50">
        <f t="shared" ref="C194:K194" si="8">C142/1000000</f>
        <v>0.92924099999999998</v>
      </c>
      <c r="D194" s="50">
        <f t="shared" si="8"/>
        <v>1.1281509999999999</v>
      </c>
      <c r="E194" s="50">
        <f t="shared" si="8"/>
        <v>1.256435</v>
      </c>
      <c r="F194" s="50">
        <f t="shared" si="8"/>
        <v>1.4722409999999999</v>
      </c>
      <c r="G194" s="50">
        <f t="shared" si="8"/>
        <v>1.653707</v>
      </c>
      <c r="H194" s="50">
        <f t="shared" si="8"/>
        <v>1.7492540000000001</v>
      </c>
      <c r="I194" s="50">
        <f t="shared" si="8"/>
        <v>1.8623369999999999</v>
      </c>
      <c r="J194" s="50">
        <f t="shared" si="8"/>
        <v>2.1303869999999998</v>
      </c>
      <c r="K194" s="50">
        <f t="shared" si="8"/>
        <v>2.5544519999999999</v>
      </c>
      <c r="L194" s="50">
        <f t="shared" si="3"/>
        <v>2.7326830000000002</v>
      </c>
      <c r="M194" s="50">
        <f t="shared" si="3"/>
        <v>1.379659</v>
      </c>
      <c r="N194" s="50">
        <f t="shared" si="3"/>
        <v>1.204952</v>
      </c>
    </row>
    <row r="195" spans="2:14" ht="14.25" customHeight="1" x14ac:dyDescent="0.25">
      <c r="B195" s="49" t="s">
        <v>42</v>
      </c>
      <c r="C195" s="85">
        <f>SUM(C189:C194)</f>
        <v>20.668958000000003</v>
      </c>
      <c r="D195" s="85">
        <f t="shared" ref="D195:J195" si="9">SUM(D189:D194)</f>
        <v>21.562877</v>
      </c>
      <c r="E195" s="85">
        <f t="shared" si="9"/>
        <v>27.067684999999997</v>
      </c>
      <c r="F195" s="85">
        <f t="shared" si="9"/>
        <v>33.655090999999999</v>
      </c>
      <c r="G195" s="85">
        <f t="shared" si="9"/>
        <v>38.011962999999994</v>
      </c>
      <c r="H195" s="85">
        <f t="shared" si="9"/>
        <v>40.849317000000006</v>
      </c>
      <c r="I195" s="85">
        <f t="shared" si="9"/>
        <v>43.278908999999999</v>
      </c>
      <c r="J195" s="85">
        <f t="shared" si="9"/>
        <v>46.526191999999995</v>
      </c>
      <c r="K195" s="85">
        <f>SUM(K189:K194)</f>
        <v>58.805760999999997</v>
      </c>
      <c r="L195" s="85">
        <f>SUM(L189:L194)</f>
        <v>61.437967999999998</v>
      </c>
      <c r="M195" s="85">
        <f>SUM(M189:M194)</f>
        <v>32.312398999999992</v>
      </c>
      <c r="N195" s="85">
        <f t="shared" ref="N195" si="10">N143/1000000</f>
        <v>32.945459999999997</v>
      </c>
    </row>
    <row r="196" spans="2:14" x14ac:dyDescent="0.25">
      <c r="K196" s="16"/>
      <c r="L196" s="16"/>
      <c r="M196" s="16"/>
    </row>
    <row r="197" spans="2:14" x14ac:dyDescent="0.25">
      <c r="K197" s="16"/>
      <c r="L197" s="16"/>
      <c r="M197" s="16"/>
    </row>
    <row r="198" spans="2:14" x14ac:dyDescent="0.25">
      <c r="K198" s="16"/>
      <c r="L198" s="16"/>
      <c r="M198" s="16"/>
    </row>
    <row r="199" spans="2:14" x14ac:dyDescent="0.25">
      <c r="K199" s="16"/>
      <c r="L199" s="16"/>
      <c r="M199" s="16"/>
    </row>
    <row r="200" spans="2:14" x14ac:dyDescent="0.25">
      <c r="K200" s="16"/>
      <c r="L200" s="16"/>
      <c r="M200" s="16"/>
    </row>
    <row r="201" spans="2:14" x14ac:dyDescent="0.25">
      <c r="K201" s="16"/>
      <c r="L201" s="16"/>
      <c r="M201" s="16"/>
    </row>
  </sheetData>
  <sortState ref="B117:J122">
    <sortCondition descending="1" ref="J117:J122"/>
  </sortState>
  <mergeCells count="3">
    <mergeCell ref="B172:G173"/>
    <mergeCell ref="B2:F2"/>
    <mergeCell ref="B175:G185"/>
  </mergeCells>
  <pageMargins left="0.7" right="0.7" top="0.75" bottom="0.75" header="0.3" footer="0.3"/>
  <pageSetup orientation="portrait" horizontalDpi="4294967292" verticalDpi="4294967292"/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1. COL. NUME. TOTAL DE EXP.</vt:lpstr>
      <vt:lpstr>2. INDICE ASIST. X HABT.</vt:lpstr>
      <vt:lpstr>3. COL. ESPECTADORES X SEM.</vt:lpstr>
      <vt:lpstr>4. COL. TAQUILA MERC. PESOS-USD</vt:lpstr>
      <vt:lpstr>5. ESTRENOS CINEMATO EN COL</vt:lpstr>
      <vt:lpstr>6. ESTRENOS PELICULAS COLOMBIAN</vt:lpstr>
      <vt:lpstr>7. PARTI. PEL. COL EN ESTRENOS</vt:lpstr>
      <vt:lpstr>8. PANTALLAS ECHIBICI. EN COL.</vt:lpstr>
      <vt:lpstr>9. ASISTENCIA A CINE CIUDADES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Diego Bustos</cp:lastModifiedBy>
  <dcterms:created xsi:type="dcterms:W3CDTF">2014-07-07T01:15:49Z</dcterms:created>
  <dcterms:modified xsi:type="dcterms:W3CDTF">2017-08-11T21:59:21Z</dcterms:modified>
</cp:coreProperties>
</file>