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pivotTables/pivotTable2.xml" ContentType="application/vnd.openxmlformats-officedocument.spreadsheetml.pivotTable+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380" yWindow="660" windowWidth="20730" windowHeight="11760" firstSheet="6" activeTab="8"/>
  </bookViews>
  <sheets>
    <sheet name="1. ASISTENCIA A PELICULAS COL." sheetId="1" r:id="rId1"/>
    <sheet name="2.ASISTENCIA PEL. COL. PRIM. SE" sheetId="2" state="hidden" r:id="rId2"/>
    <sheet name="3. PART. PEL NAL. EN TOTAL ESTR" sheetId="3" r:id="rId3"/>
    <sheet name="4.PART. AST. NAL. EN TOT. ASIST" sheetId="4" r:id="rId4"/>
    <sheet name="5. EVOL. REAL PREC PROM DE BOL " sheetId="5" state="hidden" r:id="rId5"/>
    <sheet name="5. EVOL. REAL PREC PROM DE  (2)" sheetId="9" r:id="rId6"/>
    <sheet name="6. TOTAL MAS TAQUILLERAS" sheetId="6" r:id="rId7"/>
    <sheet name="7. COL. MAS TAQUILLERAS" sheetId="7" r:id="rId8"/>
    <sheet name="8. COL MAYOR 20.000 ESPEC" sheetId="8" r:id="rId9"/>
  </sheets>
  <definedNames>
    <definedName name="_xlnm._FilterDatabase" localSheetId="0" hidden="1">'1. ASISTENCIA A PELICULAS COL.'!$J$95:$P$112</definedName>
    <definedName name="_xlnm._FilterDatabase" localSheetId="7" hidden="1">'7. COL. MAS TAQUILLERAS'!#REF!</definedName>
    <definedName name="_xlnm._FilterDatabase" localSheetId="8" hidden="1">'8. COL MAYOR 20.000 ESPEC'!$B$3:$G$3</definedName>
  </definedNames>
  <calcPr calcId="145621" concurrentCalc="0"/>
  <pivotCaches>
    <pivotCache cacheId="0" r:id="rId10"/>
    <pivotCache cacheId="1" r:id="rId11"/>
  </pivotCaches>
  <extLst>
    <ext xmlns:mx="http://schemas.microsoft.com/office/mac/excel/2008/main" uri="{7523E5D3-25F3-A5E0-1632-64F254C22452}">
      <mx:ArchID Flags="2"/>
    </ext>
  </extLst>
</workbook>
</file>

<file path=xl/calcChain.xml><?xml version="1.0" encoding="utf-8"?>
<calcChain xmlns="http://schemas.openxmlformats.org/spreadsheetml/2006/main">
  <c r="E17" i="9" l="1"/>
  <c r="N19" i="9"/>
  <c r="O19" i="9"/>
  <c r="T19" i="9"/>
  <c r="E16" i="9"/>
  <c r="N18" i="9"/>
  <c r="O18" i="9"/>
  <c r="T18" i="9"/>
  <c r="N17" i="9"/>
  <c r="O17" i="9"/>
  <c r="S17" i="9"/>
  <c r="E15" i="9"/>
  <c r="N16" i="9"/>
  <c r="O16" i="9"/>
  <c r="S16" i="9"/>
  <c r="R19" i="9"/>
  <c r="R18" i="9"/>
  <c r="Q17" i="9"/>
  <c r="Q16" i="9"/>
  <c r="M19" i="9"/>
  <c r="M18" i="9"/>
  <c r="M17" i="9"/>
  <c r="M16" i="9"/>
  <c r="M15" i="9"/>
  <c r="E14" i="9"/>
  <c r="E13" i="9"/>
  <c r="E12" i="9"/>
  <c r="E11" i="9"/>
  <c r="E10" i="9"/>
  <c r="E9" i="9"/>
  <c r="E7" i="9"/>
  <c r="E8" i="9"/>
  <c r="N15" i="9"/>
  <c r="O15" i="9"/>
  <c r="S15" i="9"/>
  <c r="N14" i="9"/>
  <c r="O14" i="9"/>
  <c r="S14" i="9"/>
  <c r="O51" i="9"/>
  <c r="Q15" i="9"/>
  <c r="Q14" i="9"/>
  <c r="N51" i="9"/>
  <c r="O50" i="9"/>
  <c r="N50" i="9"/>
  <c r="M14" i="9"/>
  <c r="N13" i="9"/>
  <c r="O13" i="9"/>
  <c r="S13" i="9"/>
  <c r="Q13" i="9"/>
  <c r="M13" i="9"/>
  <c r="N12" i="9"/>
  <c r="O12" i="9"/>
  <c r="S12" i="9"/>
  <c r="Q12" i="9"/>
  <c r="M12" i="9"/>
  <c r="N11" i="9"/>
  <c r="O11" i="9"/>
  <c r="S11" i="9"/>
  <c r="Q11" i="9"/>
  <c r="M11" i="9"/>
  <c r="N10" i="9"/>
  <c r="O10" i="9"/>
  <c r="S10" i="9"/>
  <c r="Q10" i="9"/>
  <c r="M10" i="9"/>
  <c r="N9" i="9"/>
  <c r="O9" i="9"/>
  <c r="S9" i="9"/>
  <c r="Q9" i="9"/>
  <c r="M9" i="9"/>
  <c r="N8" i="9"/>
  <c r="O8" i="9"/>
  <c r="S8" i="9"/>
  <c r="Q8" i="9"/>
  <c r="M8" i="9"/>
  <c r="L30" i="4"/>
  <c r="D21" i="4"/>
  <c r="K30" i="4"/>
  <c r="E21" i="4"/>
  <c r="F21" i="4"/>
  <c r="D20" i="4"/>
  <c r="E20" i="4"/>
  <c r="F20" i="4"/>
  <c r="G19" i="3"/>
  <c r="G18" i="3"/>
  <c r="E28" i="1"/>
  <c r="D57" i="1"/>
  <c r="D56" i="1"/>
  <c r="F54" i="1"/>
  <c r="D28" i="1"/>
  <c r="C57" i="1"/>
  <c r="C56" i="1"/>
  <c r="K13" i="5"/>
  <c r="N13" i="5"/>
  <c r="K17" i="5"/>
  <c r="N17" i="5"/>
  <c r="O21" i="5"/>
  <c r="L17" i="5"/>
  <c r="P17" i="5"/>
  <c r="J17" i="5"/>
  <c r="F19" i="4"/>
  <c r="G17" i="3"/>
  <c r="D41" i="1"/>
  <c r="E24" i="1"/>
  <c r="E25" i="1"/>
  <c r="D40" i="1"/>
  <c r="G54" i="1"/>
  <c r="D54" i="1"/>
  <c r="C41" i="1"/>
  <c r="C55" i="1"/>
  <c r="D25" i="1"/>
  <c r="E89" i="2"/>
  <c r="F89" i="2"/>
  <c r="K120" i="2"/>
  <c r="E88" i="2"/>
  <c r="F88" i="2"/>
  <c r="J120" i="2"/>
  <c r="E87" i="2"/>
  <c r="F87" i="2"/>
  <c r="I120" i="2"/>
  <c r="E86" i="2"/>
  <c r="F86" i="2"/>
  <c r="H120" i="2"/>
  <c r="E85" i="2"/>
  <c r="F85" i="2"/>
  <c r="G120" i="2"/>
  <c r="E84" i="2"/>
  <c r="F84" i="2"/>
  <c r="F120" i="2"/>
  <c r="E83" i="2"/>
  <c r="F83" i="2"/>
  <c r="E120" i="2"/>
  <c r="E82" i="2"/>
  <c r="F82" i="2"/>
  <c r="D120" i="2"/>
  <c r="E90" i="2"/>
  <c r="F90" i="2"/>
  <c r="L120" i="2"/>
  <c r="D83" i="2"/>
  <c r="D84" i="2"/>
  <c r="D85" i="2"/>
  <c r="D86" i="2"/>
  <c r="D87" i="2"/>
  <c r="D88" i="2"/>
  <c r="D89" i="2"/>
  <c r="D90" i="2"/>
  <c r="D82" i="2"/>
  <c r="J15" i="5"/>
  <c r="K16" i="5"/>
  <c r="L16" i="5"/>
  <c r="P16" i="5"/>
  <c r="N16" i="5"/>
  <c r="K9" i="5"/>
  <c r="L9" i="5"/>
  <c r="K10" i="5"/>
  <c r="L10" i="5"/>
  <c r="K11" i="5"/>
  <c r="L11" i="5"/>
  <c r="K12" i="5"/>
  <c r="L12" i="5"/>
  <c r="L13" i="5"/>
  <c r="K14" i="5"/>
  <c r="L14" i="5"/>
  <c r="K15" i="5"/>
  <c r="L15" i="5"/>
  <c r="K8" i="5"/>
  <c r="L8" i="5"/>
  <c r="J16" i="5"/>
  <c r="N15" i="5"/>
  <c r="K57" i="5"/>
  <c r="P15" i="5"/>
  <c r="P13" i="5"/>
  <c r="L57" i="5"/>
  <c r="N14" i="5"/>
  <c r="K58" i="5"/>
  <c r="P14" i="5"/>
  <c r="L58" i="5"/>
  <c r="F18" i="4"/>
  <c r="E29" i="2"/>
  <c r="F29" i="2"/>
  <c r="H29" i="2"/>
  <c r="E15" i="2"/>
  <c r="E30" i="2"/>
  <c r="F30" i="2"/>
  <c r="H30" i="2"/>
  <c r="D15" i="2"/>
  <c r="D24" i="1"/>
  <c r="C40" i="1"/>
  <c r="C54" i="1"/>
  <c r="D30" i="2"/>
  <c r="G39" i="1"/>
  <c r="G40" i="1"/>
  <c r="D53" i="1"/>
  <c r="F40" i="1"/>
  <c r="J8" i="5"/>
  <c r="D52" i="1"/>
  <c r="D47" i="1"/>
  <c r="D48" i="1"/>
  <c r="D49" i="1"/>
  <c r="D50" i="1"/>
  <c r="D51" i="1"/>
  <c r="C47" i="1"/>
  <c r="C48" i="1"/>
  <c r="C49" i="1"/>
  <c r="C50" i="1"/>
  <c r="C51" i="1"/>
  <c r="C52" i="1"/>
  <c r="C53" i="1"/>
  <c r="N9" i="5"/>
  <c r="P10" i="5"/>
  <c r="N11" i="5"/>
  <c r="N12" i="5"/>
  <c r="P8" i="5"/>
  <c r="N8" i="5"/>
  <c r="N10" i="5"/>
  <c r="P9" i="5"/>
  <c r="P12" i="5"/>
  <c r="P11" i="5"/>
  <c r="J9" i="5"/>
  <c r="J10" i="5"/>
  <c r="J11" i="5"/>
  <c r="J12" i="5"/>
  <c r="J13" i="5"/>
  <c r="J14" i="5"/>
  <c r="F11" i="4"/>
  <c r="F12" i="4"/>
  <c r="F13" i="4"/>
  <c r="F14" i="4"/>
  <c r="F15" i="4"/>
  <c r="F16" i="4"/>
  <c r="F17" i="4"/>
  <c r="F10" i="4"/>
  <c r="F22" i="2"/>
  <c r="F23" i="2"/>
  <c r="F24" i="2"/>
  <c r="F25" i="2"/>
  <c r="F26" i="2"/>
  <c r="F27" i="2"/>
  <c r="F28" i="2"/>
  <c r="D29" i="2"/>
  <c r="E28" i="2"/>
  <c r="D28" i="2"/>
  <c r="E27" i="2"/>
  <c r="D27" i="2"/>
  <c r="E26" i="2"/>
  <c r="D26" i="2"/>
  <c r="E25" i="2"/>
  <c r="D25" i="2"/>
  <c r="E24" i="2"/>
  <c r="D24" i="2"/>
  <c r="E23" i="2"/>
  <c r="D23" i="2"/>
  <c r="E22" i="2"/>
  <c r="D22" i="2"/>
  <c r="D46" i="1"/>
  <c r="C46" i="1"/>
  <c r="D55" i="1"/>
</calcChain>
</file>

<file path=xl/comments1.xml><?xml version="1.0" encoding="utf-8"?>
<comments xmlns="http://schemas.openxmlformats.org/spreadsheetml/2006/main">
  <authors>
    <author>Diego Bustos</author>
  </authors>
  <commentList>
    <comment ref="D24" authorId="0">
      <text>
        <r>
          <rPr>
            <b/>
            <sz val="9"/>
            <color indexed="81"/>
            <rFont val="Calibri"/>
            <family val="2"/>
          </rPr>
          <t>Diego Bustos:</t>
        </r>
        <r>
          <rPr>
            <sz val="9"/>
            <color indexed="81"/>
            <rFont val="Calibri"/>
            <family val="2"/>
          </rPr>
          <t xml:space="preserve">
Se resta B.O. de Corazón de León</t>
        </r>
      </text>
    </comment>
    <comment ref="E24" authorId="0">
      <text>
        <r>
          <rPr>
            <b/>
            <sz val="9"/>
            <color indexed="81"/>
            <rFont val="Calibri"/>
            <family val="2"/>
          </rPr>
          <t>Diego Bustos:</t>
        </r>
        <r>
          <rPr>
            <sz val="9"/>
            <color indexed="81"/>
            <rFont val="Calibri"/>
            <family val="2"/>
          </rPr>
          <t xml:space="preserve">
Se resta la asistencia de Corazón de León
</t>
        </r>
      </text>
    </comment>
    <comment ref="D28" authorId="0">
      <text>
        <r>
          <rPr>
            <b/>
            <sz val="9"/>
            <color indexed="81"/>
            <rFont val="Calibri"/>
            <family val="2"/>
          </rPr>
          <t>Diego Bustos:</t>
        </r>
        <r>
          <rPr>
            <sz val="9"/>
            <color indexed="81"/>
            <rFont val="Calibri"/>
            <family val="2"/>
          </rPr>
          <t xml:space="preserve">
Incluye taquilla de La Mujer del Animal que no aparece en cadbox para 2017-I
</t>
        </r>
      </text>
    </comment>
    <comment ref="E28" authorId="0">
      <text>
        <r>
          <rPr>
            <b/>
            <sz val="9"/>
            <color indexed="81"/>
            <rFont val="Calibri"/>
            <family val="2"/>
          </rPr>
          <t>Diego Bustos:</t>
        </r>
        <r>
          <rPr>
            <sz val="9"/>
            <color indexed="81"/>
            <rFont val="Calibri"/>
            <family val="2"/>
          </rPr>
          <t xml:space="preserve">
Incluye los espectadores de La Mujer del Animal que no aparece en cadbox para 2017-I
</t>
        </r>
      </text>
    </comment>
  </commentList>
</comments>
</file>

<file path=xl/comments2.xml><?xml version="1.0" encoding="utf-8"?>
<comments xmlns="http://schemas.openxmlformats.org/spreadsheetml/2006/main">
  <authors>
    <author>Diego Bustos</author>
    <author>Asistenteplaneacion</author>
  </authors>
  <commentList>
    <comment ref="D15" authorId="0">
      <text>
        <r>
          <rPr>
            <b/>
            <sz val="9"/>
            <color indexed="81"/>
            <rFont val="Calibri"/>
            <family val="2"/>
          </rPr>
          <t>Diego Bustos:</t>
        </r>
        <r>
          <rPr>
            <sz val="9"/>
            <color indexed="81"/>
            <rFont val="Calibri"/>
            <family val="2"/>
          </rPr>
          <t xml:space="preserve">
Se resta Taquilla de Corazón de León
</t>
        </r>
      </text>
    </comment>
    <comment ref="E15" authorId="0">
      <text>
        <r>
          <rPr>
            <b/>
            <sz val="9"/>
            <color indexed="81"/>
            <rFont val="Calibri"/>
            <family val="2"/>
          </rPr>
          <t>Diego Bustos:</t>
        </r>
        <r>
          <rPr>
            <sz val="9"/>
            <color indexed="81"/>
            <rFont val="Calibri"/>
            <family val="2"/>
          </rPr>
          <t xml:space="preserve">
Se resta asistencia de Corazón de León
</t>
        </r>
      </text>
    </comment>
    <comment ref="D77" authorId="1">
      <text>
        <r>
          <rPr>
            <b/>
            <sz val="9"/>
            <color indexed="81"/>
            <rFont val="Tahoma"/>
            <family val="2"/>
          </rPr>
          <t>Asistenteplaneacion:</t>
        </r>
        <r>
          <rPr>
            <sz val="9"/>
            <color indexed="81"/>
            <rFont val="Tahoma"/>
            <family val="2"/>
          </rPr>
          <t xml:space="preserve">
Incluye B.O. de Paisaje Indeleble y Monte Adentro
</t>
        </r>
      </text>
    </comment>
    <comment ref="E77" authorId="1">
      <text>
        <r>
          <rPr>
            <b/>
            <sz val="9"/>
            <color indexed="81"/>
            <rFont val="Tahoma"/>
            <family val="2"/>
          </rPr>
          <t>Asistenteplaneacion:</t>
        </r>
        <r>
          <rPr>
            <sz val="9"/>
            <color indexed="81"/>
            <rFont val="Tahoma"/>
            <family val="2"/>
          </rPr>
          <t xml:space="preserve">
Incluye asistencia de Paisaje Indeleble y Monte Adentro
</t>
        </r>
      </text>
    </comment>
  </commentList>
</comments>
</file>

<file path=xl/sharedStrings.xml><?xml version="1.0" encoding="utf-8"?>
<sst xmlns="http://schemas.openxmlformats.org/spreadsheetml/2006/main" count="558" uniqueCount="380">
  <si>
    <t>AÑO</t>
  </si>
  <si>
    <t>SEMESTRE</t>
  </si>
  <si>
    <t>TAQUILLA</t>
  </si>
  <si>
    <t>ASISTENCIA</t>
  </si>
  <si>
    <t>Etiquetas de fila</t>
  </si>
  <si>
    <t>Total general</t>
  </si>
  <si>
    <t>Suma de TAQUILLA</t>
  </si>
  <si>
    <t>Suma de ASISTENCIA</t>
  </si>
  <si>
    <t>(Todas)</t>
  </si>
  <si>
    <t>EN MILLONES Y MILES</t>
  </si>
  <si>
    <t>TAQUILLA-1 SEM</t>
  </si>
  <si>
    <t>ASISTENCIA-1SEM</t>
  </si>
  <si>
    <t>TOTAL ASISTENCIA</t>
  </si>
  <si>
    <t>Porcentaje de Participación Primer Semestre</t>
  </si>
  <si>
    <t>TOTAL ASIST</t>
  </si>
  <si>
    <t>ESTRENO PELICULAS COLOMBIANAS</t>
  </si>
  <si>
    <t xml:space="preserve">TOTAL ASISTENCIA </t>
  </si>
  <si>
    <t>COLOMBIA ASISTENCIA</t>
  </si>
  <si>
    <t>PARTICIPACION</t>
  </si>
  <si>
    <t>MES</t>
  </si>
  <si>
    <t>PROMEDIO</t>
  </si>
  <si>
    <t>TRM PROMEDIO</t>
  </si>
  <si>
    <t>TAQUILLA NOMINAL PESOS COL</t>
  </si>
  <si>
    <t>TAQUILLA NOMINAL USD</t>
  </si>
  <si>
    <t>TAQUILLA REAL PESOS COL</t>
  </si>
  <si>
    <t>TAQUILLA REAL USD</t>
  </si>
  <si>
    <t>PRECIO PROMEDIO REAL BOLETA PESOS COL</t>
  </si>
  <si>
    <t>PRECIO PROMEDIO REAL BOLETA USD</t>
  </si>
  <si>
    <t>SHREK 3</t>
  </si>
  <si>
    <t>SPIDER MAN 3</t>
  </si>
  <si>
    <t>THE SIMPSON MOVIE</t>
  </si>
  <si>
    <t>A NIGHT AT THE MUSEUM</t>
  </si>
  <si>
    <t>PIRATES OF THE CARIBBEAN 3</t>
  </si>
  <si>
    <t>PARAISO TRAVEL</t>
  </si>
  <si>
    <t>THE DARK KNIGHT</t>
  </si>
  <si>
    <t>KUNG FU PANDA</t>
  </si>
  <si>
    <t>WALL-E</t>
  </si>
  <si>
    <t>MADAGASCAR 2</t>
  </si>
  <si>
    <t>ICE AGE 3</t>
  </si>
  <si>
    <t>UP</t>
  </si>
  <si>
    <t>2012</t>
  </si>
  <si>
    <t>ANGELS &amp; DEMONS</t>
  </si>
  <si>
    <t>TRANSFORMERS 2</t>
  </si>
  <si>
    <t>TOY STORY 3 3D</t>
  </si>
  <si>
    <t>AVATAR</t>
  </si>
  <si>
    <t>ALICE IN WONDERLAND</t>
  </si>
  <si>
    <t>SHREK FOREVER AFTER 3D</t>
  </si>
  <si>
    <t>CLASH OF THE TITANS 3D</t>
  </si>
  <si>
    <t>SMURFS - 3D</t>
  </si>
  <si>
    <t>RIO 3D</t>
  </si>
  <si>
    <t>PIRATES OF CARIBBEAN ON STRANGER TIDES3D</t>
  </si>
  <si>
    <t>TRANSFORMERS 3 3D</t>
  </si>
  <si>
    <t>PUSS IN BOOTS 3D</t>
  </si>
  <si>
    <t>ICE AGE 4: CONTINENTAL DRIFT - 3D</t>
  </si>
  <si>
    <t>THE AVENGERS 3D</t>
  </si>
  <si>
    <t>MADAGASCAR 3 3D</t>
  </si>
  <si>
    <t>THE DARK KNIGHT RISES</t>
  </si>
  <si>
    <t>THE TWILIGHT SAGA BREAKING DAWN 2</t>
  </si>
  <si>
    <t>MONSTERS UNIVERSITY 3D</t>
  </si>
  <si>
    <t>IRON MAN 3 3D</t>
  </si>
  <si>
    <t>DESPICABLE ME 2 3D</t>
  </si>
  <si>
    <t>FAST AND FURIOUS 6</t>
  </si>
  <si>
    <t>THE CROODS 3D</t>
  </si>
  <si>
    <t>FROZEN 3D</t>
  </si>
  <si>
    <t>EL PASEO 3</t>
  </si>
  <si>
    <t>RANKING</t>
  </si>
  <si>
    <t>PELICULA</t>
  </si>
  <si>
    <t>BLUFF</t>
  </si>
  <si>
    <t>SATANAS</t>
  </si>
  <si>
    <t>ESTO HUELE MAL</t>
  </si>
  <si>
    <t>LAS CARTAS DEL GORDO</t>
  </si>
  <si>
    <t>DIOS LOS JUNTA</t>
  </si>
  <si>
    <t>MUERTOS DE SUSTO</t>
  </si>
  <si>
    <t>PERRO COME PERRO</t>
  </si>
  <si>
    <t>LA MILAGROSA</t>
  </si>
  <si>
    <t>LOS ACTORES DEL CONFLICTO</t>
  </si>
  <si>
    <t>EL ARRIERO</t>
  </si>
  <si>
    <t>LA PASION DE GABRIEL</t>
  </si>
  <si>
    <t>LOS VIAJES DEL VIENTO</t>
  </si>
  <si>
    <t>NI TE CASES NI TE EMBARQUES</t>
  </si>
  <si>
    <t>LA SANGRE Y LA LLUVIA</t>
  </si>
  <si>
    <t>INFRAGANTI</t>
  </si>
  <si>
    <t>SIN TETAS NO HAY PARAISO</t>
  </si>
  <si>
    <t>CHANCE</t>
  </si>
  <si>
    <t>DEL AMOR Y OTROS DEMONIOS</t>
  </si>
  <si>
    <t>GARCIA</t>
  </si>
  <si>
    <t>EL PASEO</t>
  </si>
  <si>
    <t>LOS COLORES DE LA MONTAQA</t>
  </si>
  <si>
    <t>EL JEFE</t>
  </si>
  <si>
    <t>EL PARAMO</t>
  </si>
  <si>
    <t>EN COMA</t>
  </si>
  <si>
    <t>LA CARA OCULTA</t>
  </si>
  <si>
    <t>MI GENTE LINDA MI GENTE BELLA</t>
  </si>
  <si>
    <t>EL CARTEL DE LOS SAPOS</t>
  </si>
  <si>
    <t>SANANDRESITO</t>
  </si>
  <si>
    <t>MAMA TOMATE LA SOPA</t>
  </si>
  <si>
    <t>EL PASEO 2</t>
  </si>
  <si>
    <t>EL CONTROL</t>
  </si>
  <si>
    <t>ROA</t>
  </si>
  <si>
    <t>ROLLING POR COLOMBIA</t>
  </si>
  <si>
    <t>CRIMEN CON VISTA AL MAR</t>
  </si>
  <si>
    <t>RANKING COLOMBIA</t>
  </si>
  <si>
    <t>RANKING GENERAL</t>
  </si>
  <si>
    <t>DELIRIO</t>
  </si>
  <si>
    <t>ENCERRADA</t>
  </si>
  <si>
    <t>NOS VAMOS PAL MUNDIAL</t>
  </si>
  <si>
    <t>EVOLUCION DEL CINE COLOMBIANO</t>
  </si>
  <si>
    <t>RIO 2 3D</t>
  </si>
  <si>
    <t>MALEFICIENT 3D</t>
  </si>
  <si>
    <t xml:space="preserve"> </t>
  </si>
  <si>
    <t>1. EVOLUCION DEL MERCADO CINEMATOGRAFICO EN COLOMBIA</t>
  </si>
  <si>
    <t>ESTRENO TOTAL PELICULAS</t>
  </si>
  <si>
    <t>PARTICIPACION COLOMBIANAS</t>
  </si>
  <si>
    <t>DICIEMBRE</t>
  </si>
  <si>
    <t>IPC BASE DICIEMBRE 2014</t>
  </si>
  <si>
    <t>TRANSFORMERS 4 3D</t>
  </si>
  <si>
    <t>TEENAGE MUTANT NINJA TURTLES 3D</t>
  </si>
  <si>
    <t>UNO AL AÑO NO HACE DAÑO</t>
  </si>
  <si>
    <t>originaltitlecode</t>
  </si>
  <si>
    <t>originaltitle</t>
  </si>
  <si>
    <t>estreno_year</t>
  </si>
  <si>
    <t>estreno_mes</t>
  </si>
  <si>
    <t>estreno_dia</t>
  </si>
  <si>
    <t>boxoffice2</t>
  </si>
  <si>
    <t>admissions2</t>
  </si>
  <si>
    <t>UNO AL AQO NO HACE DAQO</t>
  </si>
  <si>
    <t>LA LECTORA</t>
  </si>
  <si>
    <t>180 SEGUNDOS</t>
  </si>
  <si>
    <t>LA MINISTRA INMORAL</t>
  </si>
  <si>
    <t>CARTA AL NIQO DIOS</t>
  </si>
  <si>
    <t>SALUDA AL DIABLO DE MI PARTE</t>
  </si>
  <si>
    <t>EL ESCRITOR DE TELENOVELAS</t>
  </si>
  <si>
    <t>TODAS PARA UNO</t>
  </si>
  <si>
    <t>LECCIONES PARA UN BESO</t>
  </si>
  <si>
    <t>AMAR A MORIR</t>
  </si>
  <si>
    <t>EL ANGEL DEL ACORDEON</t>
  </si>
  <si>
    <t>ENTRE SABANAS</t>
  </si>
  <si>
    <t>SOFIA Y EL TERCO</t>
  </si>
  <si>
    <t>TE AMO ANA ELISA</t>
  </si>
  <si>
    <t>SECRETOS</t>
  </si>
  <si>
    <t>AMORES PELIGROSOS</t>
  </si>
  <si>
    <t>RETRATOS EN UN MAR DE MENTIRAS</t>
  </si>
  <si>
    <t>EL MAN</t>
  </si>
  <si>
    <t>APAPORIS</t>
  </si>
  <si>
    <t>RIVERSIDE</t>
  </si>
  <si>
    <t>PORQUE DEJARON A NACHO</t>
  </si>
  <si>
    <t>LA SOCIEDAD DEL SEMAFORO</t>
  </si>
  <si>
    <t>POKER</t>
  </si>
  <si>
    <t>CONTRACORRIENTE</t>
  </si>
  <si>
    <t>DEMENTAL</t>
  </si>
  <si>
    <t>TODOS TUS MUERTOS</t>
  </si>
  <si>
    <t>PECADOS DE MI PADRE</t>
  </si>
  <si>
    <t>CHOCO</t>
  </si>
  <si>
    <t>DE ROLLING 2: POR EL SUEQO MUNDIALISTA</t>
  </si>
  <si>
    <t>NOCHEBUENA</t>
  </si>
  <si>
    <t>LA VIDA ERA EN SERIO</t>
  </si>
  <si>
    <t>APOCALIPSUR</t>
  </si>
  <si>
    <t>CARRUSEL</t>
  </si>
  <si>
    <t>CON AMOR Y SIN AMOR</t>
  </si>
  <si>
    <t>EL VUELCO DEL CANGREJO</t>
  </si>
  <si>
    <t>RABIA</t>
  </si>
  <si>
    <t>LA SIRGA</t>
  </si>
  <si>
    <t>BUSCANDO A MIGUEL</t>
  </si>
  <si>
    <t>LO AZUL DEL CIELO</t>
  </si>
  <si>
    <t>LA JUSTA MEDIDA</t>
  </si>
  <si>
    <t>LA CAPTURA</t>
  </si>
  <si>
    <t>SECRETO DE CONFESION</t>
  </si>
  <si>
    <t>SIN PALABRAS</t>
  </si>
  <si>
    <t>GRINGO WEDDING</t>
  </si>
  <si>
    <t>SILENCIO EN EL PARAISO</t>
  </si>
  <si>
    <t>LA PLAYA DC</t>
  </si>
  <si>
    <t>ANINA</t>
  </si>
  <si>
    <t>LOCOS</t>
  </si>
  <si>
    <t>EDIFICIO ROYAL</t>
  </si>
  <si>
    <t>EL SUEQO DE IVAN</t>
  </si>
  <si>
    <t>BOLAETRAPO</t>
  </si>
  <si>
    <t>PEQUEQAS VOCES 3D</t>
  </si>
  <si>
    <t>LOS HONGOS</t>
  </si>
  <si>
    <t>INFIERNO O PARAISO</t>
  </si>
  <si>
    <t>MANOS SUCIAS</t>
  </si>
  <si>
    <t>MATEO</t>
  </si>
  <si>
    <t>TIERRA EN LA LENGUA</t>
  </si>
  <si>
    <t>EL SUEQO DEL PARAISO</t>
  </si>
  <si>
    <t>PORFIRIO</t>
  </si>
  <si>
    <t>CAZANDO LUCIERNAGAS</t>
  </si>
  <si>
    <t>PVC-1</t>
  </si>
  <si>
    <t>EL RESQUICIO</t>
  </si>
  <si>
    <t>ESTRELLA DEL SUR</t>
  </si>
  <si>
    <t>YO SOY OTRO</t>
  </si>
  <si>
    <t>LA ETERNA NOCHE DE LAS 12 LUNAS</t>
  </si>
  <si>
    <t>JARDIN DE AMAPOLAS</t>
  </si>
  <si>
    <t>KAREN LLORA EN EL BUS</t>
  </si>
  <si>
    <t>PETECUY LA PELICULA</t>
  </si>
  <si>
    <t>JUANA TENIA EL PELO DE ORO</t>
  </si>
  <si>
    <t>APATIA UNA PELCULA DE CARRETERA</t>
  </si>
  <si>
    <t>ESTRELLA QUIERO SER</t>
  </si>
  <si>
    <t>DON CA</t>
  </si>
  <si>
    <t>EL FARO</t>
  </si>
  <si>
    <t>PESCADOR</t>
  </si>
  <si>
    <t>POR UN PUQADO DE PELOS</t>
  </si>
  <si>
    <t>EL CALLEJON</t>
  </si>
  <si>
    <t>POSTALES COLOMBIANAS</t>
  </si>
  <si>
    <t>SOUVENIR</t>
  </si>
  <si>
    <t>EL CIELO</t>
  </si>
  <si>
    <t>DIAS DE VINILO</t>
  </si>
  <si>
    <t>POLVO DE ANGEL</t>
  </si>
  <si>
    <t>CRONICAS DEL FIN DEL MUNDO</t>
  </si>
  <si>
    <t>MEMORIAS DEL CALAVERO</t>
  </si>
  <si>
    <t>CUARENTA</t>
  </si>
  <si>
    <t>PEQUEQOS VAGOS</t>
  </si>
  <si>
    <t>CLIMAS</t>
  </si>
  <si>
    <t>DESHORA</t>
  </si>
  <si>
    <t>HELENA</t>
  </si>
  <si>
    <t>ILEGAL CO</t>
  </si>
  <si>
    <t>EL CIELO EN TU MIRADA</t>
  </si>
  <si>
    <t>HUMO EN TUS OJOS</t>
  </si>
  <si>
    <t>PABLOS HIPPOS</t>
  </si>
  <si>
    <t>BASE DICIEMBRE 2014 CADA AÑO</t>
  </si>
  <si>
    <t>Monte Adentro</t>
  </si>
  <si>
    <t>Paisaje Indeleble</t>
  </si>
  <si>
    <t>SE NOS ARMO LA GORDA</t>
  </si>
  <si>
    <t>OUT OF THE DARK (DYNAMO)</t>
  </si>
  <si>
    <t>RUIDO ROSA</t>
  </si>
  <si>
    <t>EL ELEFANTE DESAPARECIDO</t>
  </si>
  <si>
    <t>TODOS SE VAN</t>
  </si>
  <si>
    <t>SHAKESPEARE</t>
  </si>
  <si>
    <t>LA RECTORA</t>
  </si>
  <si>
    <t>EL VIAJE DEL ACORDEON</t>
  </si>
  <si>
    <t>EL ABRAZO DE LA SERPIENTE</t>
  </si>
  <si>
    <t>GENTE DE BIEN</t>
  </si>
  <si>
    <t>ULTIMO ALIENTO</t>
  </si>
  <si>
    <t>PA POR MIS HIJOS LO QUE SEA</t>
  </si>
  <si>
    <t>REGUE CHICKEN</t>
  </si>
  <si>
    <t>ELLA</t>
  </si>
  <si>
    <t>CARTA A UNA SOMBRA</t>
  </si>
  <si>
    <t>EL CARTEL DE LA PAPA</t>
  </si>
  <si>
    <t>LA TIERRA Y LA SOMBRA</t>
  </si>
  <si>
    <t>EL PALACIO: ANTES DEL FUEGO</t>
  </si>
  <si>
    <t>VIVO EN EL LIMBO</t>
  </si>
  <si>
    <t>UN ASUNTO DE TIERRAS</t>
  </si>
  <si>
    <t>PORRO HECHO EN COLOMBIA</t>
  </si>
  <si>
    <t>GUELCOME TO COLOMBIA</t>
  </si>
  <si>
    <t>SIEMPREVIVA</t>
  </si>
  <si>
    <t>SE NOS ARMO LA GORDA 2</t>
  </si>
  <si>
    <t>QUE VIVA LA MUSICA</t>
  </si>
  <si>
    <t>SUAVE EL ALIENTO</t>
  </si>
  <si>
    <t>VIOLENCIA CC</t>
  </si>
  <si>
    <t>LAS TETAS DE MI MADRE</t>
  </si>
  <si>
    <t>VIOLENCIA OTH</t>
  </si>
  <si>
    <t>ALIAS MARIA</t>
  </si>
  <si>
    <t>EL VALLE SIN SOMBRAS</t>
  </si>
  <si>
    <t>REFUGIADO</t>
  </si>
  <si>
    <t>MARA_ON</t>
  </si>
  <si>
    <t>PARADOR HUNGARO</t>
  </si>
  <si>
    <t>UNO AL A_O NO HACE DA_O 2</t>
  </si>
  <si>
    <t>MONTE ADENTRO</t>
  </si>
  <si>
    <t>PAISAJE INDELEBLE</t>
  </si>
  <si>
    <t>BO</t>
  </si>
  <si>
    <t>CORAZÓN DE LEÓN</t>
  </si>
  <si>
    <t>*Primer Semestre del 2015
Fuente: Cálculos de Proimágenes Colombia con datos de CADBOX. Metodología de Fedesarrollo</t>
  </si>
  <si>
    <t xml:space="preserve">DICIEMBRE </t>
  </si>
  <si>
    <t>BASE DICIEMBRE 2015</t>
  </si>
  <si>
    <t>FAST &amp; FURIOUS 7 3D</t>
  </si>
  <si>
    <t>MINIONS 3D</t>
  </si>
  <si>
    <t>THE AVENGERS: AGE OF ULTRON 3D</t>
  </si>
  <si>
    <t>INSIDE OUT 3D</t>
  </si>
  <si>
    <t>SAN ANDREAS 3D</t>
  </si>
  <si>
    <t>UNO AL A_O NO HACE DA_O</t>
  </si>
  <si>
    <t>TAQUILLA-2 SEM</t>
  </si>
  <si>
    <t>ASISTENCIA-2SEM</t>
  </si>
  <si>
    <t>Porcentaje de Participación Segundo Semestre</t>
  </si>
  <si>
    <t>**Segundo Semestre del 2015
Fuente: Cálculos de Proimágenes Colombia con datos de CADBOX. Metodología de Fedesarrollo</t>
  </si>
  <si>
    <t>PELÍCULA</t>
  </si>
  <si>
    <t>año</t>
  </si>
  <si>
    <t>mes-estreno</t>
  </si>
  <si>
    <t>dia-estreno</t>
  </si>
  <si>
    <t>Espectadores</t>
  </si>
  <si>
    <t>Taquilla</t>
  </si>
  <si>
    <t>Ranking</t>
  </si>
  <si>
    <t>EL COCO</t>
  </si>
  <si>
    <t>AGENTE NERO NERO 7</t>
  </si>
  <si>
    <t>USTED NO SABE QUIEN SOY YO</t>
  </si>
  <si>
    <t>EL PASEO 4</t>
  </si>
  <si>
    <t>MALCRIADOS</t>
  </si>
  <si>
    <t>POLVO CARNAVALERO</t>
  </si>
  <si>
    <t>EL LAMENTO</t>
  </si>
  <si>
    <t>EL SOBORNO DEL CIELO</t>
  </si>
  <si>
    <t>LA SEMILLA DEL SILENCIO</t>
  </si>
  <si>
    <t>JERICO EL INFINITO VUELO DE LOS DIAS</t>
  </si>
  <si>
    <t>LOS NADIE</t>
  </si>
  <si>
    <t>SAUDO LABERINTO DE ALMAS</t>
  </si>
  <si>
    <t>FRAGMENTOS DE AMOR</t>
  </si>
  <si>
    <t>ANNA</t>
  </si>
  <si>
    <t>FIVE</t>
  </si>
  <si>
    <t>PASOS DE HEROE</t>
  </si>
  <si>
    <t>PARIENTE</t>
  </si>
  <si>
    <t>MALAS LENGUAS</t>
  </si>
  <si>
    <t>ESO QUE LLAMAN AMOR</t>
  </si>
  <si>
    <t>MALOS DIAS</t>
  </si>
  <si>
    <t>PRESOS</t>
  </si>
  <si>
    <t>LAMENTOS SI LA ESCUCHAS MUERES</t>
  </si>
  <si>
    <t>SIEMBRA</t>
  </si>
  <si>
    <t>DESTINOS</t>
  </si>
  <si>
    <t>TODO COMENZO POR EL FIN CC</t>
  </si>
  <si>
    <t>TODO COMENZO POR EL FIN OTH</t>
  </si>
  <si>
    <t>DOS MUJERES Y UNA VACA</t>
  </si>
  <si>
    <t>CHAMAN EL ULTIMO GUERRERO</t>
  </si>
  <si>
    <t>MAGALLANES</t>
  </si>
  <si>
    <t>AISLADOS</t>
  </si>
  <si>
    <t>OSCURO ANIMAL</t>
  </si>
  <si>
    <t>PACIENTE</t>
  </si>
  <si>
    <t>LOS ASOMBROSOS DIAS DE GUILLERMINO</t>
  </si>
  <si>
    <t>LA SELVA INFLADA</t>
  </si>
  <si>
    <t>HOME EL PAIS DE LA ILUSION</t>
  </si>
  <si>
    <t>NO TODO ES VIGILIA</t>
  </si>
  <si>
    <t>HOMBRES SOLOS</t>
  </si>
  <si>
    <t>ATI Y MINDHIWA</t>
  </si>
  <si>
    <t>CIUDAD SIN SOMBRA</t>
  </si>
  <si>
    <t>MORÍA</t>
  </si>
  <si>
    <t>MATACHINDÉ</t>
  </si>
  <si>
    <t>LA LUCIÉRNAGA</t>
  </si>
  <si>
    <t>BASE DICIEMBRE 2016</t>
  </si>
  <si>
    <t>* El precio de la boleta en Colombia se ha mantenido sobre los 8.000 pesos  en los últimos años. Se evidencia que el precio real de la boleta en Colombia ha presentado una disminución de 4,7% desde 2012.</t>
  </si>
  <si>
    <t>Fuente: Cálculos de Proimágenes Colombia con datos de CADBOX propiedad de la ACDPC. Metodología de Fedesarrollo. Se usó como base el IPC del mes de Diciembre-2016 para obtener las cifras a precios constantes. Esto quiere decir que se ha eliminado el efecto de inflación, por lo que los distintos datos pueden ser comparados entre sí. Se utilizó la TRM promedio de Diciembre-2016 reportada por el Banco de la República: $3.053,42.</t>
  </si>
  <si>
    <t>* En promedio el precio de la boleta de cine en Colombia expresada en dólares y ajustado al IPC del mes de diciembre y a la TRM, refleja que el precio se mantiene alrededor de 3 dólares.</t>
  </si>
  <si>
    <t>BATMAN VS SUPERMAN 3D</t>
  </si>
  <si>
    <t>FINDING DORY 3D</t>
  </si>
  <si>
    <t>CAPTAIN AMERICA CIVIL WAR 3D</t>
  </si>
  <si>
    <t>SUICIDE SQUAD 3D</t>
  </si>
  <si>
    <t>THE CONJURING 2</t>
  </si>
  <si>
    <t xml:space="preserve">Fuente: Cálculos de Proimágenes Colombia con datos de CADBOX propiedad de la ACDPC. Metodología de Fedesarrollo.
</t>
  </si>
  <si>
    <t>UNO AL ANO NO HACE DANO 2</t>
  </si>
  <si>
    <t>La película Uno al año no hace daño 2 fue estrenada el 25 de diciembre de 2015, sin embargo la cifra de espectadores se ve reflejada durante los primeros meses del año 2016.</t>
  </si>
  <si>
    <t>USTED NO SABE QUIEN SOY YO 2</t>
  </si>
  <si>
    <t>LOS ORIYINALES</t>
  </si>
  <si>
    <t>OPERACION PIROBERTA</t>
  </si>
  <si>
    <t>NOCHE HERIDA</t>
  </si>
  <si>
    <t>HUELLAS</t>
  </si>
  <si>
    <t>CASA POR CARCEL</t>
  </si>
  <si>
    <t>EMPELICULADOS</t>
  </si>
  <si>
    <t>X QUINIENTOS</t>
  </si>
  <si>
    <t>DONDE ESTAN LOS LADRONES</t>
  </si>
  <si>
    <t>KEYLA</t>
  </si>
  <si>
    <t>CASO WATSON</t>
  </si>
  <si>
    <t>MAMA CCF</t>
  </si>
  <si>
    <t>EL PAIS MAS FELIZ DEL MUNDO</t>
  </si>
  <si>
    <t>SIN MOVER LOS LABIOS</t>
  </si>
  <si>
    <t>UNA MUJER</t>
  </si>
  <si>
    <t>UN CABALLO LLAMADO ELEFANTE</t>
  </si>
  <si>
    <t>LA MUJER DEL ANIMAL</t>
  </si>
  <si>
    <t>La Mujer del Animal</t>
  </si>
  <si>
    <t>2016-I</t>
  </si>
  <si>
    <t>2017-I</t>
  </si>
  <si>
    <t xml:space="preserve">Fuente: Cálculos de Proimágenes Colombia con datos de CADBOX propiedad de la ACDPC. Metodología de Fedesarrollo.                                                    La cifra de asistencia incluye películas estrenadas en diciembre de 2016, cuya exhibición continúa en el 2017.                                                *Cálculos para el primer semestre de 2017.                           </t>
  </si>
  <si>
    <t>Fuente: Cálculos de Proimágenes Colombia con datos de CADBOX propiedad de la ACDPC. Metodología de Fedesarrollo *Cálculos para el primer semestre de 2017.</t>
  </si>
  <si>
    <t>*La participación de los estrenos de producciones nacionales en el total de estrenos en Colombia fue de un 10,97% para el primer semestre de 2017.</t>
  </si>
  <si>
    <t>Fuente: Cálculos de Proimágenes Colombia con datos de CADBOX propiedad de la ACDPC. Metodología de Fedesarrollo. *Cálciulos para el primer semestre de 2017.</t>
  </si>
  <si>
    <t>IPC BASE JUNIO 2015</t>
  </si>
  <si>
    <t>BASE DICIEMBRE 2015 CADA AÑO</t>
  </si>
  <si>
    <t>JUNIO</t>
  </si>
  <si>
    <t>TRM PROMEDIO JUNIO</t>
  </si>
  <si>
    <t xml:space="preserve">JUNIO </t>
  </si>
  <si>
    <t>2016 1er Semestre</t>
  </si>
  <si>
    <t>2017 1er Semestre</t>
  </si>
  <si>
    <t>Fuente: Cálculos de Proimágenes Colombia con datos de CADBOX, propiedad de la ACDPC. Metodología de Fedesarrollo. Se usó como base el IPC del mes de Junio-2017 para obtener las cifras a precios constantes. Esto quiere decir que se ha eliminado el efecto de inflación, por lo que los distintos datos pueden ser comparados entre sí. Se utilizó la TRM promedio de Junio-2017 reportada por el Banco de la República: $2.958,36.</t>
  </si>
  <si>
    <t>* El precio de la boleta en Colombia disminuyó durante el primer semestre de 2017 ($8.824) en comparación al primer semestre de 2016 ($9,134).</t>
  </si>
  <si>
    <t>* En promedio el precio de la boleta de cine en Colombia expresada en dólares y ajustado al IPC del mes de junio de 2017 y a la TRM del período mencionado, refleja que el precio se mantiene sobre los 3 dólares con una leve dismución para el primer semestre de 2017.</t>
  </si>
  <si>
    <t>THE FATE OF THE FURIOUS 3D</t>
  </si>
  <si>
    <t>WONDER WOMAN 3D</t>
  </si>
  <si>
    <t>BEAUTY AND THE BEAST LIVE ACTION 3D</t>
  </si>
  <si>
    <t>THE BOSS BABY 3D</t>
  </si>
  <si>
    <t>PIRATES OF THE CARIBBEAN 5 3D</t>
  </si>
  <si>
    <t>PELÍCULAS MÁS TAQUILLERAS PRIMER SEMESTRE 2017</t>
  </si>
  <si>
    <t>PELÍCULAS COLOMBIANAS MÁS TAQUILLERAS PRIMER SEMESTRE 2017</t>
  </si>
  <si>
    <t>8. PELÍCULAS COLOMBIANAS ESTRENADAS CON MÁS DE 20.000 ESPECTADORES PRIMER SEMESTRE DE 2017</t>
  </si>
  <si>
    <t xml:space="preserve">* La asistencia a películas colombianas durante el primer semestre de 2017 tuvo una disminución del 5,3% con respecto al primer semestre de 2016 pasando de 2.127.634 a 2.014.545 respectivamente teniendo en cuenta que se estrenaron 17 películas en 2017-I frente a las 19 del 2016-I.                                                                                                                     </t>
  </si>
  <si>
    <t>*La participación de asistencia a películas colombianas en el total de estrenos se mantuvo en 0,01% entre el p rimer semetre de 2016 con respecto al 2017.</t>
  </si>
  <si>
    <t>Fuente: Cálculos de Proimágenes Colombia con datos de CADBOX, propiedad de la ACDPC. Metodología de Fedesarrollo. Se usó como base el IPC del mes de Junio-2017 para obtener las cifras a precios constantes. Esto quiere decir que se ha eliminado el efecto de inflación, para que los distintos datos puedan ser comparados entre sí. Se utilizó la TRM promedio de Junio-2017 reportada por el Banco de la República: $2.958,36.</t>
  </si>
  <si>
    <t>*Las películas en 3D siguen encabezando la lista de asistencia a cine en Colombia.
**. "Taquilla" o "taquilleras" hacen referencia solamente al recaudo por película; entre tanto "espectadores", corresponde al número de boletas vendidas; por lo anterior aunque exista alguna correlación entre las dos variables o métricas, pueden fluctuar de película a película, principalmente por los costos marginales en el precio de boleta y los formatos en los que cada una se exhiba.</t>
  </si>
  <si>
    <t>EL PASEO 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</si>
</sst>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 #,##0_-;_-* &quot;-&quot;_-;_-@_-"/>
    <numFmt numFmtId="43" formatCode="_-* #,##0.00_-;\-* #,##0.00_-;_-* &quot;-&quot;??_-;_-@_-"/>
    <numFmt numFmtId="164" formatCode="_(* #,##0.00_);_(* \(#,##0.00\);_(* &quot;-&quot;??_);_(@_)"/>
    <numFmt numFmtId="165" formatCode="_(* #,##0_);_(* \(#,##0\);_(* &quot;-&quot;??_);_(@_)"/>
    <numFmt numFmtId="166" formatCode="_-* #,##0.00\ _€_-;\-* #,##0.00\ _€_-;_-* &quot;-&quot;??\ _€_-;_-@_-"/>
    <numFmt numFmtId="167" formatCode="_-* #,##0\ _€_-;\-* #,##0\ _€_-;_-* &quot;-&quot;??\ _€_-;_-@_-"/>
    <numFmt numFmtId="168" formatCode="0.0%"/>
    <numFmt numFmtId="169" formatCode="0.000000"/>
    <numFmt numFmtId="170" formatCode="0.0"/>
    <numFmt numFmtId="171" formatCode="0.000000000"/>
    <numFmt numFmtId="172" formatCode="0.0000%"/>
    <numFmt numFmtId="173" formatCode="_-* #,##0_-;\-* #,##0_-;_-* &quot;-&quot;??_-;_-@_-"/>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9"/>
      <name val="Arial"/>
      <family val="2"/>
    </font>
    <font>
      <sz val="10"/>
      <name val="Arial"/>
      <family val="2"/>
    </font>
    <font>
      <u/>
      <sz val="8"/>
      <color rgb="FF0000FF"/>
      <name val="Calibri"/>
      <family val="2"/>
      <scheme val="minor"/>
    </font>
    <font>
      <u/>
      <sz val="8"/>
      <color rgb="FF800080"/>
      <name val="Calibri"/>
      <family val="2"/>
      <scheme val="minor"/>
    </font>
    <font>
      <u/>
      <sz val="11"/>
      <color theme="10"/>
      <name val="Calibri"/>
      <family val="2"/>
      <scheme val="minor"/>
    </font>
    <font>
      <b/>
      <sz val="10"/>
      <name val="Arial"/>
      <family val="2"/>
    </font>
    <font>
      <sz val="9"/>
      <color indexed="81"/>
      <name val="Calibri"/>
      <family val="2"/>
    </font>
    <font>
      <b/>
      <sz val="9"/>
      <color indexed="81"/>
      <name val="Calibri"/>
      <family val="2"/>
    </font>
    <font>
      <sz val="9"/>
      <color indexed="81"/>
      <name val="Tahoma"/>
      <family val="2"/>
    </font>
    <font>
      <b/>
      <sz val="9"/>
      <color indexed="81"/>
      <name val="Tahoma"/>
      <family val="2"/>
    </font>
    <font>
      <sz val="8"/>
      <color theme="1"/>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5" tint="0.59999389629810485"/>
        <bgColor indexed="64"/>
      </patternFill>
    </fill>
    <fill>
      <patternFill patternType="solid">
        <fgColor rgb="FFFFFFFF"/>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2">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6" fontId="1" fillId="0" borderId="0" applyFont="0" applyFill="0" applyBorder="0" applyAlignment="0" applyProtection="0"/>
    <xf numFmtId="0" fontId="20" fillId="0" borderId="0"/>
    <xf numFmtId="0" fontId="19" fillId="0" borderId="0"/>
    <xf numFmtId="0" fontId="21" fillId="0" borderId="0" applyNumberFormat="0" applyFill="0" applyBorder="0" applyAlignment="0" applyProtection="0"/>
    <xf numFmtId="0" fontId="22" fillId="0" borderId="0" applyNumberFormat="0" applyFill="0" applyBorder="0" applyAlignment="0" applyProtection="0"/>
    <xf numFmtId="164" fontId="1" fillId="0" borderId="0" applyFont="0" applyFill="0" applyBorder="0" applyAlignment="0" applyProtection="0"/>
    <xf numFmtId="0" fontId="23" fillId="0" borderId="0" applyNumberFormat="0" applyFill="0" applyBorder="0" applyAlignment="0" applyProtection="0"/>
    <xf numFmtId="41" fontId="1" fillId="0" borderId="0" applyFont="0" applyFill="0" applyBorder="0" applyAlignment="0" applyProtection="0"/>
  </cellStyleXfs>
  <cellXfs count="164">
    <xf numFmtId="0" fontId="0" fillId="0" borderId="0" xfId="0"/>
    <xf numFmtId="0" fontId="0" fillId="33" borderId="0" xfId="0" applyFill="1"/>
    <xf numFmtId="0" fontId="0" fillId="0" borderId="10" xfId="0" applyBorder="1" applyAlignment="1">
      <alignment horizontal="center"/>
    </xf>
    <xf numFmtId="165" fontId="0" fillId="0" borderId="10" xfId="1" applyNumberFormat="1" applyFont="1" applyBorder="1" applyAlignment="1">
      <alignment horizontal="center"/>
    </xf>
    <xf numFmtId="0" fontId="18" fillId="0" borderId="10" xfId="0" applyNumberFormat="1" applyFont="1" applyFill="1" applyBorder="1" applyAlignment="1" applyProtection="1">
      <alignment horizontal="center"/>
    </xf>
    <xf numFmtId="0" fontId="16" fillId="33" borderId="10" xfId="0" applyFont="1" applyFill="1" applyBorder="1" applyAlignment="1">
      <alignment horizontal="center"/>
    </xf>
    <xf numFmtId="165" fontId="0" fillId="0" borderId="10" xfId="1" applyNumberFormat="1" applyFont="1" applyBorder="1"/>
    <xf numFmtId="2" fontId="0" fillId="33" borderId="0" xfId="0" applyNumberFormat="1" applyFill="1"/>
    <xf numFmtId="0" fontId="0" fillId="0" borderId="10" xfId="1" applyNumberFormat="1" applyFont="1" applyBorder="1" applyAlignment="1">
      <alignment horizontal="center" vertical="center"/>
    </xf>
    <xf numFmtId="164" fontId="16" fillId="34" borderId="10" xfId="1" applyFont="1" applyFill="1" applyBorder="1" applyAlignment="1">
      <alignment horizontal="center"/>
    </xf>
    <xf numFmtId="0" fontId="0" fillId="33" borderId="0" xfId="0" applyFill="1"/>
    <xf numFmtId="0" fontId="0" fillId="0" borderId="10" xfId="0" applyBorder="1" applyAlignment="1">
      <alignment horizontal="center"/>
    </xf>
    <xf numFmtId="0" fontId="16" fillId="33" borderId="10" xfId="0" applyFont="1" applyFill="1" applyBorder="1" applyAlignment="1">
      <alignment horizontal="center" vertical="center"/>
    </xf>
    <xf numFmtId="0" fontId="0" fillId="33" borderId="10" xfId="0" applyFill="1" applyBorder="1" applyAlignment="1">
      <alignment horizontal="center" vertical="center"/>
    </xf>
    <xf numFmtId="0" fontId="16" fillId="33" borderId="10" xfId="0" applyFont="1" applyFill="1" applyBorder="1"/>
    <xf numFmtId="0" fontId="16" fillId="33" borderId="10" xfId="0" applyFont="1" applyFill="1" applyBorder="1" applyAlignment="1">
      <alignment horizontal="center"/>
    </xf>
    <xf numFmtId="168" fontId="0" fillId="33" borderId="10" xfId="2" applyNumberFormat="1" applyFont="1" applyFill="1" applyBorder="1" applyAlignment="1">
      <alignment horizontal="center" vertical="center"/>
    </xf>
    <xf numFmtId="0" fontId="0" fillId="33" borderId="10" xfId="0" applyFill="1" applyBorder="1" applyAlignment="1">
      <alignment horizontal="center"/>
    </xf>
    <xf numFmtId="10" fontId="0" fillId="33" borderId="10" xfId="2" applyNumberFormat="1" applyFont="1" applyFill="1" applyBorder="1"/>
    <xf numFmtId="168" fontId="0" fillId="33" borderId="10" xfId="0" applyNumberFormat="1" applyFill="1" applyBorder="1" applyAlignment="1">
      <alignment horizontal="center" vertical="center"/>
    </xf>
    <xf numFmtId="165" fontId="0" fillId="0" borderId="10" xfId="1" applyNumberFormat="1" applyFont="1" applyBorder="1" applyAlignment="1">
      <alignment horizontal="center" vertical="center"/>
    </xf>
    <xf numFmtId="0" fontId="0" fillId="33" borderId="0" xfId="0" applyFill="1"/>
    <xf numFmtId="0" fontId="16" fillId="33" borderId="10" xfId="0" applyFont="1" applyFill="1" applyBorder="1" applyAlignment="1">
      <alignment horizontal="center" vertical="center"/>
    </xf>
    <xf numFmtId="0" fontId="0" fillId="33" borderId="0" xfId="0" applyFill="1"/>
    <xf numFmtId="0" fontId="0" fillId="0" borderId="10" xfId="0" applyBorder="1" applyAlignment="1">
      <alignment horizontal="center" vertical="center"/>
    </xf>
    <xf numFmtId="0" fontId="0" fillId="33" borderId="10" xfId="0" applyFill="1" applyBorder="1" applyAlignment="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167" fontId="0" fillId="0" borderId="10" xfId="44" applyNumberFormat="1" applyFont="1" applyBorder="1"/>
    <xf numFmtId="0" fontId="18" fillId="33" borderId="10" xfId="0" applyNumberFormat="1" applyFont="1" applyFill="1" applyBorder="1" applyAlignment="1" applyProtection="1">
      <alignment horizontal="center" vertical="center" wrapText="1"/>
    </xf>
    <xf numFmtId="0" fontId="18" fillId="0" borderId="10" xfId="0" applyNumberFormat="1" applyFont="1" applyFill="1" applyBorder="1" applyAlignment="1" applyProtection="1">
      <alignment horizontal="center" vertical="center"/>
    </xf>
    <xf numFmtId="0" fontId="16" fillId="33" borderId="10" xfId="0" applyFont="1" applyFill="1" applyBorder="1" applyAlignment="1">
      <alignment horizontal="center" vertical="center" wrapText="1"/>
    </xf>
    <xf numFmtId="0" fontId="16" fillId="33" borderId="10" xfId="0" applyFont="1" applyFill="1" applyBorder="1" applyAlignment="1">
      <alignment horizontal="center" vertical="center" wrapText="1"/>
    </xf>
    <xf numFmtId="0" fontId="18" fillId="33" borderId="10" xfId="0" applyNumberFormat="1" applyFont="1" applyFill="1" applyBorder="1" applyAlignment="1" applyProtection="1">
      <alignment horizontal="center"/>
    </xf>
    <xf numFmtId="0" fontId="0" fillId="0" borderId="10" xfId="0" applyFont="1" applyFill="1" applyBorder="1" applyAlignment="1">
      <alignment horizontal="center" vertical="center"/>
    </xf>
    <xf numFmtId="0" fontId="0" fillId="0" borderId="10" xfId="0" applyBorder="1" applyAlignment="1">
      <alignment horizontal="left"/>
    </xf>
    <xf numFmtId="0" fontId="16" fillId="33" borderId="10" xfId="0" applyFont="1" applyFill="1" applyBorder="1" applyAlignment="1">
      <alignment horizontal="center" wrapText="1"/>
    </xf>
    <xf numFmtId="165" fontId="0" fillId="33" borderId="10" xfId="1" applyNumberFormat="1" applyFont="1" applyFill="1" applyBorder="1"/>
    <xf numFmtId="165" fontId="0" fillId="33" borderId="10" xfId="0" applyNumberFormat="1" applyFill="1" applyBorder="1"/>
    <xf numFmtId="164" fontId="0" fillId="33" borderId="10" xfId="1" applyFont="1" applyFill="1" applyBorder="1"/>
    <xf numFmtId="164" fontId="0" fillId="33" borderId="10" xfId="1" applyNumberFormat="1" applyFont="1" applyFill="1" applyBorder="1"/>
    <xf numFmtId="10" fontId="0" fillId="33" borderId="0" xfId="2" applyNumberFormat="1" applyFont="1" applyFill="1"/>
    <xf numFmtId="0" fontId="0" fillId="33" borderId="0" xfId="0" applyFill="1" applyAlignment="1"/>
    <xf numFmtId="0" fontId="0" fillId="33" borderId="0" xfId="0" applyFill="1"/>
    <xf numFmtId="165" fontId="0" fillId="0" borderId="10" xfId="1" applyNumberFormat="1" applyFont="1" applyBorder="1" applyAlignment="1">
      <alignment horizontal="center"/>
    </xf>
    <xf numFmtId="0" fontId="0" fillId="0" borderId="10" xfId="0" applyBorder="1" applyAlignment="1">
      <alignment horizontal="left"/>
    </xf>
    <xf numFmtId="0" fontId="0" fillId="0" borderId="10" xfId="0" applyBorder="1" applyAlignment="1">
      <alignment horizontal="center"/>
    </xf>
    <xf numFmtId="165" fontId="0" fillId="0" borderId="10" xfId="1" applyNumberFormat="1" applyFont="1" applyBorder="1"/>
    <xf numFmtId="0" fontId="0" fillId="33" borderId="0" xfId="0" applyFill="1" applyBorder="1" applyAlignment="1">
      <alignment horizontal="center"/>
    </xf>
    <xf numFmtId="165" fontId="0" fillId="33" borderId="0" xfId="1" applyNumberFormat="1" applyFont="1" applyFill="1"/>
    <xf numFmtId="0" fontId="18" fillId="33" borderId="0" xfId="0" applyNumberFormat="1" applyFont="1" applyFill="1" applyBorder="1" applyAlignment="1" applyProtection="1">
      <alignment horizontal="center"/>
    </xf>
    <xf numFmtId="165" fontId="0" fillId="33" borderId="0" xfId="1" applyNumberFormat="1" applyFont="1" applyFill="1" applyBorder="1" applyAlignment="1">
      <alignment horizontal="center"/>
    </xf>
    <xf numFmtId="165" fontId="0" fillId="33" borderId="0" xfId="1" applyNumberFormat="1" applyFont="1" applyFill="1" applyBorder="1"/>
    <xf numFmtId="169" fontId="0" fillId="33" borderId="10" xfId="0" applyNumberFormat="1" applyFill="1" applyBorder="1"/>
    <xf numFmtId="0" fontId="0" fillId="33" borderId="0" xfId="1" applyNumberFormat="1" applyFont="1" applyFill="1" applyBorder="1" applyAlignment="1">
      <alignment horizontal="center" vertical="center"/>
    </xf>
    <xf numFmtId="0" fontId="0" fillId="0" borderId="0" xfId="0"/>
    <xf numFmtId="171" fontId="0" fillId="0" borderId="10" xfId="0" applyNumberFormat="1" applyFont="1" applyFill="1" applyBorder="1" applyAlignment="1">
      <alignment horizontal="right" vertical="center"/>
    </xf>
    <xf numFmtId="0" fontId="0" fillId="0" borderId="0" xfId="0"/>
    <xf numFmtId="0" fontId="0" fillId="33" borderId="0" xfId="0" applyFill="1"/>
    <xf numFmtId="0" fontId="0" fillId="0" borderId="10" xfId="0" applyBorder="1" applyAlignment="1">
      <alignment horizontal="center" vertical="center"/>
    </xf>
    <xf numFmtId="167" fontId="0" fillId="33" borderId="10" xfId="44" applyNumberFormat="1" applyFont="1" applyFill="1" applyBorder="1" applyAlignment="1">
      <alignment horizontal="center" vertical="center"/>
    </xf>
    <xf numFmtId="0" fontId="0" fillId="33" borderId="10" xfId="0" applyFill="1" applyBorder="1" applyAlignment="1">
      <alignment horizontal="center" vertical="center"/>
    </xf>
    <xf numFmtId="0" fontId="18" fillId="33" borderId="10" xfId="0" applyNumberFormat="1" applyFont="1" applyFill="1" applyBorder="1" applyAlignment="1" applyProtection="1">
      <alignment horizontal="center" vertical="center"/>
    </xf>
    <xf numFmtId="0" fontId="0" fillId="33" borderId="10" xfId="0" applyFill="1" applyBorder="1"/>
    <xf numFmtId="0" fontId="0" fillId="0" borderId="0" xfId="0" applyAlignment="1">
      <alignment horizontal="left"/>
    </xf>
    <xf numFmtId="0" fontId="0" fillId="0" borderId="0" xfId="0" pivotButton="1"/>
    <xf numFmtId="0" fontId="0" fillId="0" borderId="0" xfId="0" applyNumberFormat="1"/>
    <xf numFmtId="2" fontId="0" fillId="33" borderId="10" xfId="0" applyNumberFormat="1" applyFill="1" applyBorder="1"/>
    <xf numFmtId="0" fontId="0" fillId="33" borderId="0" xfId="0" applyFill="1" applyBorder="1"/>
    <xf numFmtId="0" fontId="18" fillId="33" borderId="10" xfId="0" applyNumberFormat="1" applyFont="1" applyFill="1" applyBorder="1" applyAlignment="1" applyProtection="1">
      <alignment horizontal="center" vertical="center" wrapText="1"/>
    </xf>
    <xf numFmtId="170" fontId="0" fillId="33" borderId="10" xfId="0" applyNumberFormat="1" applyFill="1" applyBorder="1"/>
    <xf numFmtId="0" fontId="0" fillId="33" borderId="0" xfId="0" applyFill="1" applyBorder="1" applyAlignment="1">
      <alignment horizontal="center"/>
    </xf>
    <xf numFmtId="1" fontId="0" fillId="0" borderId="10" xfId="0" applyNumberFormat="1" applyFont="1" applyFill="1" applyBorder="1"/>
    <xf numFmtId="171" fontId="0" fillId="0" borderId="10" xfId="0" applyNumberFormat="1" applyFont="1" applyFill="1" applyBorder="1"/>
    <xf numFmtId="0" fontId="0" fillId="0" borderId="10" xfId="0" applyFont="1" applyFill="1" applyBorder="1" applyAlignment="1">
      <alignment horizontal="left" vertical="top" wrapText="1"/>
    </xf>
    <xf numFmtId="2" fontId="0" fillId="0" borderId="10" xfId="0" applyNumberFormat="1" applyFont="1" applyFill="1" applyBorder="1" applyAlignment="1">
      <alignment horizontal="center" vertical="center"/>
    </xf>
    <xf numFmtId="0" fontId="24" fillId="0" borderId="10" xfId="0" applyNumberFormat="1" applyFont="1" applyFill="1" applyBorder="1" applyAlignment="1" applyProtection="1">
      <alignment horizontal="center"/>
    </xf>
    <xf numFmtId="0" fontId="0" fillId="0" borderId="10" xfId="0" applyBorder="1" applyAlignment="1">
      <alignment horizontal="center" vertical="center"/>
    </xf>
    <xf numFmtId="0" fontId="0" fillId="33" borderId="10" xfId="0" applyFill="1" applyBorder="1"/>
    <xf numFmtId="0" fontId="0" fillId="33" borderId="0" xfId="0" applyFill="1" applyBorder="1"/>
    <xf numFmtId="0" fontId="18" fillId="0" borderId="10" xfId="0" applyNumberFormat="1" applyFont="1" applyFill="1" applyBorder="1" applyAlignment="1" applyProtection="1">
      <alignment horizontal="center" vertical="center" wrapText="1"/>
    </xf>
    <xf numFmtId="0" fontId="0" fillId="0" borderId="10" xfId="0" applyBorder="1" applyAlignment="1">
      <alignment horizontal="left" vertical="center"/>
    </xf>
    <xf numFmtId="165" fontId="0" fillId="33" borderId="0" xfId="0" applyNumberFormat="1" applyFill="1"/>
    <xf numFmtId="165" fontId="0" fillId="0" borderId="10" xfId="1" applyNumberFormat="1" applyFont="1" applyBorder="1" applyAlignment="1">
      <alignment horizontal="left"/>
    </xf>
    <xf numFmtId="0" fontId="0" fillId="0" borderId="10" xfId="0" applyFill="1" applyBorder="1" applyAlignment="1">
      <alignment horizontal="center" vertical="center"/>
    </xf>
    <xf numFmtId="165" fontId="0" fillId="0" borderId="10" xfId="1" applyNumberFormat="1" applyFont="1" applyFill="1" applyBorder="1" applyAlignment="1">
      <alignment horizontal="center" vertical="center"/>
    </xf>
    <xf numFmtId="0" fontId="0" fillId="33" borderId="10" xfId="0" applyFill="1" applyBorder="1" applyAlignment="1">
      <alignment horizontal="center"/>
    </xf>
    <xf numFmtId="167" fontId="0" fillId="35" borderId="10" xfId="44" applyNumberFormat="1" applyFont="1" applyFill="1" applyBorder="1"/>
    <xf numFmtId="167" fontId="0" fillId="33" borderId="10" xfId="44" applyNumberFormat="1" applyFont="1" applyFill="1" applyBorder="1"/>
    <xf numFmtId="0" fontId="0" fillId="33" borderId="0" xfId="1" applyNumberFormat="1" applyFont="1" applyFill="1"/>
    <xf numFmtId="0" fontId="0" fillId="33" borderId="10" xfId="1" applyNumberFormat="1" applyFont="1" applyFill="1" applyBorder="1" applyAlignment="1">
      <alignment horizontal="center" vertical="center"/>
    </xf>
    <xf numFmtId="165" fontId="0" fillId="33" borderId="10" xfId="1" applyNumberFormat="1" applyFont="1" applyFill="1" applyBorder="1" applyAlignment="1">
      <alignment horizontal="center"/>
    </xf>
    <xf numFmtId="165" fontId="0" fillId="36" borderId="0" xfId="1" applyNumberFormat="1" applyFont="1" applyFill="1"/>
    <xf numFmtId="17" fontId="0" fillId="33" borderId="0" xfId="0" applyNumberFormat="1" applyFill="1"/>
    <xf numFmtId="167" fontId="0" fillId="33" borderId="0" xfId="44" applyNumberFormat="1" applyFont="1" applyFill="1" applyBorder="1"/>
    <xf numFmtId="10" fontId="0" fillId="33" borderId="10" xfId="0" applyNumberFormat="1" applyFill="1" applyBorder="1" applyAlignment="1">
      <alignment horizontal="center" vertical="center"/>
    </xf>
    <xf numFmtId="0" fontId="16" fillId="33" borderId="10" xfId="0" applyFont="1" applyFill="1" applyBorder="1" applyAlignment="1">
      <alignment horizontal="center"/>
    </xf>
    <xf numFmtId="0" fontId="0" fillId="33" borderId="10" xfId="0" applyFill="1" applyBorder="1" applyAlignment="1">
      <alignment horizontal="center"/>
    </xf>
    <xf numFmtId="0" fontId="0" fillId="0" borderId="10" xfId="0" applyBorder="1"/>
    <xf numFmtId="0" fontId="0" fillId="33" borderId="0" xfId="0" applyFill="1" applyBorder="1" applyAlignment="1">
      <alignment vertical="top" wrapText="1"/>
    </xf>
    <xf numFmtId="0" fontId="0" fillId="0" borderId="10" xfId="0" applyFill="1" applyBorder="1" applyAlignment="1">
      <alignment horizontal="left" vertical="center"/>
    </xf>
    <xf numFmtId="169" fontId="0" fillId="33" borderId="0" xfId="0" applyNumberFormat="1" applyFill="1" applyBorder="1"/>
    <xf numFmtId="0" fontId="0" fillId="33" borderId="10" xfId="0" applyFill="1" applyBorder="1" applyAlignment="1">
      <alignment horizontal="center"/>
    </xf>
    <xf numFmtId="0" fontId="0" fillId="33" borderId="10" xfId="0" applyFill="1" applyBorder="1" applyAlignment="1">
      <alignment horizontal="left"/>
    </xf>
    <xf numFmtId="0" fontId="16" fillId="0" borderId="10" xfId="0" applyFont="1" applyBorder="1" applyAlignment="1">
      <alignment horizontal="center"/>
    </xf>
    <xf numFmtId="10" fontId="0" fillId="33" borderId="0" xfId="2" applyNumberFormat="1" applyFont="1" applyFill="1" applyBorder="1"/>
    <xf numFmtId="0" fontId="0" fillId="33" borderId="10" xfId="0" applyFill="1" applyBorder="1" applyAlignment="1">
      <alignment horizontal="center"/>
    </xf>
    <xf numFmtId="0" fontId="16" fillId="33" borderId="10" xfId="0" applyFont="1" applyFill="1" applyBorder="1" applyAlignment="1">
      <alignment horizontal="center" vertical="center" wrapText="1"/>
    </xf>
    <xf numFmtId="0" fontId="0" fillId="33" borderId="10" xfId="0" applyFill="1" applyBorder="1" applyAlignment="1">
      <alignment horizontal="left"/>
    </xf>
    <xf numFmtId="41" fontId="0" fillId="33" borderId="10" xfId="51" applyFont="1" applyFill="1" applyBorder="1"/>
    <xf numFmtId="0" fontId="0" fillId="33" borderId="0" xfId="0" applyFill="1" applyAlignment="1">
      <alignment horizontal="left"/>
    </xf>
    <xf numFmtId="165" fontId="0" fillId="0" borderId="10" xfId="0" applyNumberFormat="1" applyBorder="1"/>
    <xf numFmtId="41" fontId="0" fillId="0" borderId="10" xfId="0" applyNumberFormat="1" applyBorder="1"/>
    <xf numFmtId="0" fontId="0" fillId="33" borderId="0" xfId="0" applyNumberFormat="1" applyFill="1"/>
    <xf numFmtId="41" fontId="0" fillId="33" borderId="10" xfId="0" applyNumberFormat="1" applyFill="1" applyBorder="1"/>
    <xf numFmtId="172" fontId="0" fillId="33" borderId="10" xfId="2" applyNumberFormat="1" applyFont="1" applyFill="1" applyBorder="1"/>
    <xf numFmtId="0" fontId="0" fillId="0" borderId="10" xfId="0" applyFont="1" applyFill="1" applyBorder="1" applyAlignment="1">
      <alignment horizontal="right" vertical="center" wrapText="1"/>
    </xf>
    <xf numFmtId="165" fontId="1" fillId="37" borderId="10" xfId="1" applyNumberFormat="1" applyFont="1" applyFill="1" applyBorder="1" applyAlignment="1">
      <alignment horizontal="right" vertical="center" wrapText="1"/>
    </xf>
    <xf numFmtId="0" fontId="0" fillId="33" borderId="10" xfId="0" applyFill="1" applyBorder="1" applyAlignment="1"/>
    <xf numFmtId="173" fontId="0" fillId="33" borderId="10" xfId="0" applyNumberFormat="1" applyFill="1" applyBorder="1"/>
    <xf numFmtId="0" fontId="0" fillId="0" borderId="0" xfId="0" applyFont="1" applyFill="1" applyBorder="1" applyAlignment="1">
      <alignment horizontal="center" vertical="center"/>
    </xf>
    <xf numFmtId="0" fontId="0" fillId="33" borderId="0" xfId="0" applyFill="1" applyBorder="1" applyAlignment="1"/>
    <xf numFmtId="165" fontId="0" fillId="33" borderId="0" xfId="0" applyNumberFormat="1" applyFill="1" applyBorder="1"/>
    <xf numFmtId="164" fontId="0" fillId="33" borderId="0" xfId="1" applyFont="1" applyFill="1" applyBorder="1"/>
    <xf numFmtId="164" fontId="0" fillId="33" borderId="0" xfId="1" applyNumberFormat="1" applyFont="1" applyFill="1" applyBorder="1"/>
    <xf numFmtId="0" fontId="29" fillId="37" borderId="0" xfId="0" applyFont="1" applyFill="1" applyAlignment="1">
      <alignment horizontal="center" vertical="top" wrapText="1"/>
    </xf>
    <xf numFmtId="164" fontId="29" fillId="37" borderId="0" xfId="1" applyFont="1" applyFill="1" applyAlignment="1">
      <alignment horizontal="center" vertical="top" wrapText="1"/>
    </xf>
    <xf numFmtId="4" fontId="0" fillId="0" borderId="10" xfId="1" applyNumberFormat="1" applyFont="1" applyBorder="1" applyAlignment="1">
      <alignment horizontal="center" vertical="center"/>
    </xf>
    <xf numFmtId="0" fontId="0" fillId="33" borderId="0" xfId="0" applyFont="1" applyFill="1" applyBorder="1" applyAlignment="1">
      <alignment horizontal="right" vertical="center" wrapText="1"/>
    </xf>
    <xf numFmtId="0" fontId="0" fillId="33" borderId="0" xfId="0" applyFont="1" applyFill="1" applyBorder="1" applyAlignment="1">
      <alignment horizontal="center" vertical="center"/>
    </xf>
    <xf numFmtId="165" fontId="1" fillId="33" borderId="0" xfId="1" applyNumberFormat="1" applyFont="1" applyFill="1" applyBorder="1" applyAlignment="1">
      <alignment horizontal="right" vertical="center" wrapText="1"/>
    </xf>
    <xf numFmtId="43" fontId="0" fillId="33" borderId="10" xfId="0" applyNumberFormat="1" applyFill="1" applyBorder="1"/>
    <xf numFmtId="0" fontId="20" fillId="0" borderId="10" xfId="0" applyNumberFormat="1" applyFont="1" applyFill="1" applyBorder="1" applyAlignment="1" applyProtection="1">
      <alignment horizontal="center" vertical="center" wrapText="1"/>
    </xf>
    <xf numFmtId="0" fontId="0" fillId="0" borderId="10" xfId="0" applyFill="1" applyBorder="1" applyAlignment="1">
      <alignment horizontal="left" vertical="top" wrapText="1"/>
    </xf>
    <xf numFmtId="0" fontId="16" fillId="33" borderId="10" xfId="0" applyFont="1" applyFill="1" applyBorder="1" applyAlignment="1">
      <alignment horizontal="center"/>
    </xf>
    <xf numFmtId="0" fontId="0" fillId="33" borderId="10" xfId="0" applyFill="1" applyBorder="1" applyAlignment="1">
      <alignment horizontal="left" vertical="top" wrapText="1"/>
    </xf>
    <xf numFmtId="0" fontId="0" fillId="33" borderId="10" xfId="0" applyFill="1" applyBorder="1" applyAlignment="1">
      <alignment horizontal="center"/>
    </xf>
    <xf numFmtId="0" fontId="0" fillId="33" borderId="10" xfId="0" applyFill="1" applyBorder="1" applyAlignment="1">
      <alignment horizontal="center" vertical="center" wrapText="1"/>
    </xf>
    <xf numFmtId="0" fontId="0" fillId="33" borderId="10" xfId="0" applyFill="1" applyBorder="1" applyAlignment="1">
      <alignment horizontal="left" vertical="top"/>
    </xf>
    <xf numFmtId="0" fontId="18" fillId="33" borderId="10" xfId="0" applyNumberFormat="1" applyFont="1" applyFill="1" applyBorder="1" applyAlignment="1" applyProtection="1">
      <alignment horizontal="center" vertical="center"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33" borderId="14" xfId="0" applyFill="1" applyBorder="1" applyAlignment="1">
      <alignment horizontal="left" vertical="top" wrapText="1"/>
    </xf>
    <xf numFmtId="0" fontId="0" fillId="33" borderId="17" xfId="0" applyFill="1" applyBorder="1" applyAlignment="1">
      <alignment horizontal="left" vertical="top" wrapText="1"/>
    </xf>
    <xf numFmtId="0" fontId="0" fillId="33" borderId="0" xfId="0" applyFill="1" applyBorder="1" applyAlignment="1">
      <alignment horizontal="left" vertical="top" wrapText="1"/>
    </xf>
    <xf numFmtId="0" fontId="0" fillId="33" borderId="18" xfId="0" applyFill="1" applyBorder="1" applyAlignment="1">
      <alignment horizontal="left" vertical="top" wrapText="1"/>
    </xf>
    <xf numFmtId="0" fontId="0" fillId="33" borderId="15" xfId="0" applyFill="1" applyBorder="1" applyAlignment="1">
      <alignment horizontal="left" vertical="top" wrapText="1"/>
    </xf>
    <xf numFmtId="0" fontId="0" fillId="33" borderId="11" xfId="0" applyFill="1" applyBorder="1" applyAlignment="1">
      <alignment horizontal="left" vertical="top" wrapText="1"/>
    </xf>
    <xf numFmtId="0" fontId="0" fillId="33" borderId="16" xfId="0" applyFill="1" applyBorder="1" applyAlignment="1">
      <alignment horizontal="left" vertical="top" wrapText="1"/>
    </xf>
    <xf numFmtId="0" fontId="16" fillId="33" borderId="10" xfId="0" applyFont="1" applyFill="1" applyBorder="1" applyAlignment="1">
      <alignment horizontal="center" vertical="center" wrapText="1"/>
    </xf>
    <xf numFmtId="0" fontId="0" fillId="33" borderId="19" xfId="0" applyFill="1" applyBorder="1" applyAlignment="1">
      <alignment horizontal="left" vertical="top" wrapText="1"/>
    </xf>
    <xf numFmtId="0" fontId="0" fillId="33" borderId="20" xfId="0" applyFill="1" applyBorder="1" applyAlignment="1">
      <alignment horizontal="left" vertical="top" wrapText="1"/>
    </xf>
    <xf numFmtId="0" fontId="0" fillId="33" borderId="21" xfId="0" applyFill="1" applyBorder="1" applyAlignment="1">
      <alignment horizontal="left" vertical="top" wrapText="1"/>
    </xf>
    <xf numFmtId="0" fontId="0" fillId="33" borderId="19" xfId="0" applyFill="1" applyBorder="1" applyAlignment="1">
      <alignment horizontal="center"/>
    </xf>
    <xf numFmtId="0" fontId="0" fillId="33" borderId="20" xfId="0" applyFill="1" applyBorder="1" applyAlignment="1">
      <alignment horizontal="center"/>
    </xf>
    <xf numFmtId="0" fontId="0" fillId="33" borderId="21" xfId="0" applyFill="1" applyBorder="1" applyAlignment="1">
      <alignment horizontal="center"/>
    </xf>
    <xf numFmtId="0" fontId="0" fillId="0" borderId="19" xfId="0" applyFont="1" applyFill="1" applyBorder="1" applyAlignment="1">
      <alignment horizontal="center" vertical="center"/>
    </xf>
    <xf numFmtId="0" fontId="0" fillId="0" borderId="21" xfId="0" applyFont="1" applyFill="1" applyBorder="1" applyAlignment="1">
      <alignment horizontal="center" vertical="center"/>
    </xf>
    <xf numFmtId="0" fontId="0" fillId="33" borderId="10" xfId="0" applyFill="1" applyBorder="1" applyAlignment="1">
      <alignment horizontal="left" wrapText="1"/>
    </xf>
    <xf numFmtId="0" fontId="0" fillId="33" borderId="10" xfId="0" applyFill="1" applyBorder="1" applyAlignment="1">
      <alignment horizontal="left"/>
    </xf>
    <xf numFmtId="0" fontId="16" fillId="33" borderId="13" xfId="0" applyFont="1" applyFill="1" applyBorder="1" applyAlignment="1">
      <alignment horizontal="center"/>
    </xf>
    <xf numFmtId="0" fontId="16" fillId="0" borderId="0" xfId="0" applyFont="1" applyAlignment="1">
      <alignment horizontal="center"/>
    </xf>
  </cellXfs>
  <cellStyles count="52">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Hipervínculo" xfId="47" builtinId="8" customBuiltin="1"/>
    <cellStyle name="Hipervínculo 2" xfId="50"/>
    <cellStyle name="Hipervínculo visitado" xfId="48" builtinId="9" customBuiltin="1"/>
    <cellStyle name="Incorrecto" xfId="9" builtinId="27" customBuiltin="1"/>
    <cellStyle name="Millares" xfId="1" builtinId="3"/>
    <cellStyle name="Millares [0]" xfId="51" builtinId="6"/>
    <cellStyle name="Millares 2" xfId="44"/>
    <cellStyle name="Millares 2 2" xfId="49"/>
    <cellStyle name="Neutral" xfId="10" builtinId="28" customBuiltin="1"/>
    <cellStyle name="Normal" xfId="0" builtinId="0"/>
    <cellStyle name="Normal 2" xfId="45"/>
    <cellStyle name="Normal 3" xfId="46"/>
    <cellStyle name="Notas" xfId="17" builtinId="10" customBuiltin="1"/>
    <cellStyle name="Porcentaje" xfId="2" builtinId="5"/>
    <cellStyle name="Salida" xfId="12" builtinId="21" customBuiltin="1"/>
    <cellStyle name="Texto de advertencia" xfId="16" builtinId="11" customBuiltin="1"/>
    <cellStyle name="Texto explicativo" xfId="18" builtinId="53" customBuiltin="1"/>
    <cellStyle name="Título" xfId="3" builtinId="15" customBuiltin="1"/>
    <cellStyle name="Título 1" xfId="4" builtinId="16" customBuiltin="1"/>
    <cellStyle name="Título 2" xfId="5" builtinId="17" customBuiltin="1"/>
    <cellStyle name="Título 3" xfId="6" builtinId="18" customBuiltin="1"/>
    <cellStyle name="Total" xfId="19" builtinId="25" customBuiltin="1"/>
  </cellStyles>
  <dxfs count="0"/>
  <tableStyles count="0" defaultTableStyle="TableStyleMedium2" defaultPivotStyle="PivotStyleLight16"/>
  <colors>
    <mruColors>
      <color rgb="FF3CA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Asistencia a </a:t>
            </a:r>
            <a:r>
              <a:rPr lang="es-CO" b="1" u="none"/>
              <a:t>películas</a:t>
            </a:r>
            <a:r>
              <a:rPr lang="es-CO" b="1" u="none" baseline="0"/>
              <a:t> colombianas</a:t>
            </a:r>
            <a:endParaRPr lang="es-CO" b="1" u="none"/>
          </a:p>
          <a:p>
            <a:pPr>
              <a:defRPr/>
            </a:pPr>
            <a:r>
              <a:rPr lang="es-CO"/>
              <a:t>2007-2017*</a:t>
            </a:r>
          </a:p>
        </c:rich>
      </c:tx>
      <c:layout/>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chemeClr val="tx2">
                <a:lumMod val="60000"/>
                <a:lumOff val="40000"/>
              </a:schemeClr>
            </a:solidFill>
          </c:spPr>
          <c:invertIfNegative val="0"/>
          <c:dPt>
            <c:idx val="7"/>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1-E49A-4726-A0C4-38351B3109FD}"/>
              </c:ext>
            </c:extLst>
          </c:dPt>
          <c:dPt>
            <c:idx val="8"/>
            <c:invertIfNegative val="0"/>
            <c:bubble3D val="0"/>
            <c:spPr>
              <a:solidFill>
                <a:schemeClr val="tx2">
                  <a:lumMod val="60000"/>
                  <a:lumOff val="40000"/>
                </a:schemeClr>
              </a:solidFill>
            </c:spPr>
            <c:extLst xmlns:c16r2="http://schemas.microsoft.com/office/drawing/2015/06/chart">
              <c:ext xmlns:c16="http://schemas.microsoft.com/office/drawing/2014/chart" uri="{C3380CC4-5D6E-409C-BE32-E72D297353CC}">
                <c16:uniqueId val="{00000003-E49A-4726-A0C4-38351B3109FD}"/>
              </c:ext>
            </c:extLst>
          </c:dPt>
          <c:dPt>
            <c:idx val="9"/>
            <c:invertIfNegative val="0"/>
            <c:bubble3D val="0"/>
            <c:spPr>
              <a:solidFill>
                <a:schemeClr val="tx2">
                  <a:lumMod val="60000"/>
                  <a:lumOff val="40000"/>
                </a:schemeClr>
              </a:solidFill>
            </c:spPr>
          </c:dPt>
          <c:dPt>
            <c:idx val="10"/>
            <c:invertIfNegative val="0"/>
            <c:bubble3D val="0"/>
            <c:spPr>
              <a:solidFill>
                <a:schemeClr val="accent2"/>
              </a:solidFill>
            </c:spPr>
          </c:dPt>
          <c:dPt>
            <c:idx val="11"/>
            <c:invertIfNegative val="0"/>
            <c:bubble3D val="0"/>
            <c:spPr>
              <a:solidFill>
                <a:schemeClr val="accent2"/>
              </a:solidFill>
            </c:spPr>
          </c:dPt>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'1. ASISTENCIA A PELICULAS COL.'!$B$46:$B$57</c:f>
              <c:strCache>
                <c:ptCount val="12"/>
                <c:pt idx="0">
                  <c:v>2007</c:v>
                </c:pt>
                <c:pt idx="1">
                  <c:v>2008</c:v>
                </c:pt>
                <c:pt idx="2">
                  <c:v>2009</c:v>
                </c:pt>
                <c:pt idx="3">
                  <c:v>2010</c:v>
                </c:pt>
                <c:pt idx="4">
                  <c:v>2011</c:v>
                </c:pt>
                <c:pt idx="5">
                  <c:v>2012</c:v>
                </c:pt>
                <c:pt idx="6">
                  <c:v>2013</c:v>
                </c:pt>
                <c:pt idx="7">
                  <c:v>2014</c:v>
                </c:pt>
                <c:pt idx="8">
                  <c:v>2015</c:v>
                </c:pt>
                <c:pt idx="9">
                  <c:v>2016</c:v>
                </c:pt>
                <c:pt idx="10">
                  <c:v>2016-I</c:v>
                </c:pt>
                <c:pt idx="11">
                  <c:v>2017-I</c:v>
                </c:pt>
              </c:strCache>
            </c:strRef>
          </c:cat>
          <c:val>
            <c:numRef>
              <c:f>'1. ASISTENCIA A PELICULAS COL.'!$D$46:$D$57</c:f>
              <c:numCache>
                <c:formatCode>_(* #,##0_);_(* \(#,##0\);_(* "-"??_);_(@_)</c:formatCode>
                <c:ptCount val="12"/>
                <c:pt idx="0">
                  <c:v>2387.1350000000002</c:v>
                </c:pt>
                <c:pt idx="1">
                  <c:v>2278.4290000000001</c:v>
                </c:pt>
                <c:pt idx="2">
                  <c:v>1208.28</c:v>
                </c:pt>
                <c:pt idx="3">
                  <c:v>1530.7</c:v>
                </c:pt>
                <c:pt idx="4">
                  <c:v>2993.7370000000001</c:v>
                </c:pt>
                <c:pt idx="5">
                  <c:v>3386.0909999999999</c:v>
                </c:pt>
                <c:pt idx="6">
                  <c:v>2171.7629999999999</c:v>
                </c:pt>
                <c:pt idx="7">
                  <c:v>2207.4349999999999</c:v>
                </c:pt>
                <c:pt idx="8">
                  <c:v>3445.2649999999999</c:v>
                </c:pt>
                <c:pt idx="9">
                  <c:v>4785.5320000000002</c:v>
                </c:pt>
                <c:pt idx="10">
                  <c:v>2127.634</c:v>
                </c:pt>
                <c:pt idx="11">
                  <c:v>2014.5450000000001</c:v>
                </c:pt>
              </c:numCache>
            </c:numRef>
          </c:val>
          <c:extLst xmlns:c16r2="http://schemas.microsoft.com/office/drawing/2015/06/chart">
            <c:ext xmlns:c16="http://schemas.microsoft.com/office/drawing/2014/chart" uri="{C3380CC4-5D6E-409C-BE32-E72D297353CC}">
              <c16:uniqueId val="{00000004-E49A-4726-A0C4-38351B3109FD}"/>
            </c:ext>
          </c:extLst>
        </c:ser>
        <c:dLbls>
          <c:showLegendKey val="0"/>
          <c:showVal val="0"/>
          <c:showCatName val="0"/>
          <c:showSerName val="0"/>
          <c:showPercent val="0"/>
          <c:showBubbleSize val="0"/>
        </c:dLbls>
        <c:gapWidth val="150"/>
        <c:shape val="box"/>
        <c:axId val="205507968"/>
        <c:axId val="205517952"/>
        <c:axId val="0"/>
      </c:bar3DChart>
      <c:catAx>
        <c:axId val="205507968"/>
        <c:scaling>
          <c:orientation val="minMax"/>
        </c:scaling>
        <c:delete val="0"/>
        <c:axPos val="b"/>
        <c:numFmt formatCode="General" sourceLinked="1"/>
        <c:majorTickMark val="none"/>
        <c:minorTickMark val="none"/>
        <c:tickLblPos val="nextTo"/>
        <c:crossAx val="205517952"/>
        <c:crosses val="autoZero"/>
        <c:auto val="1"/>
        <c:lblAlgn val="ctr"/>
        <c:lblOffset val="100"/>
        <c:noMultiLvlLbl val="0"/>
      </c:catAx>
      <c:valAx>
        <c:axId val="205517952"/>
        <c:scaling>
          <c:orientation val="minMax"/>
        </c:scaling>
        <c:delete val="0"/>
        <c:axPos val="l"/>
        <c:majorGridlines/>
        <c:title>
          <c:tx>
            <c:rich>
              <a:bodyPr/>
              <a:lstStyle/>
              <a:p>
                <a:pPr>
                  <a:defRPr/>
                </a:pPr>
                <a:r>
                  <a:rPr lang="es-CO"/>
                  <a:t>Millones de Espectadores</a:t>
                </a:r>
              </a:p>
            </c:rich>
          </c:tx>
          <c:layout/>
          <c:overlay val="0"/>
        </c:title>
        <c:numFmt formatCode="_(* #,##0_);_(* \(#,##0\);_(* &quot;-&quot;??_);_(@_)" sourceLinked="1"/>
        <c:majorTickMark val="none"/>
        <c:minorTickMark val="none"/>
        <c:tickLblPos val="nextTo"/>
        <c:crossAx val="205507968"/>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Primer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SE'!$E$21</c:f>
              <c:strCache>
                <c:ptCount val="1"/>
                <c:pt idx="0">
                  <c:v>ASISTENCIA-1SEM</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SE'!$C$22:$C$30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SE'!$E$22:$E$30</c:f>
              <c:numCache>
                <c:formatCode>_(* #,##0_);_(* \(#,##0\);_(* "-"??_);_(@_)</c:formatCode>
                <c:ptCount val="9"/>
                <c:pt idx="0">
                  <c:v>1468.73</c:v>
                </c:pt>
                <c:pt idx="1">
                  <c:v>1766.0129999999999</c:v>
                </c:pt>
                <c:pt idx="2">
                  <c:v>653.73299999999995</c:v>
                </c:pt>
                <c:pt idx="3">
                  <c:v>767.32299999999998</c:v>
                </c:pt>
                <c:pt idx="4">
                  <c:v>2176.8429999999998</c:v>
                </c:pt>
                <c:pt idx="5">
                  <c:v>1630.75</c:v>
                </c:pt>
                <c:pt idx="6">
                  <c:v>1416.691</c:v>
                </c:pt>
                <c:pt idx="7">
                  <c:v>1306.2460000000001</c:v>
                </c:pt>
                <c:pt idx="8">
                  <c:v>2006.085</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205207808"/>
        <c:axId val="205217792"/>
      </c:lineChart>
      <c:catAx>
        <c:axId val="205207808"/>
        <c:scaling>
          <c:orientation val="minMax"/>
        </c:scaling>
        <c:delete val="0"/>
        <c:axPos val="b"/>
        <c:numFmt formatCode="General" sourceLinked="1"/>
        <c:majorTickMark val="out"/>
        <c:minorTickMark val="none"/>
        <c:tickLblPos val="nextTo"/>
        <c:crossAx val="205217792"/>
        <c:crosses val="autoZero"/>
        <c:auto val="1"/>
        <c:lblAlgn val="ctr"/>
        <c:lblOffset val="100"/>
        <c:noMultiLvlLbl val="0"/>
      </c:catAx>
      <c:valAx>
        <c:axId val="205217792"/>
        <c:scaling>
          <c:orientation val="minMax"/>
        </c:scaling>
        <c:delete val="0"/>
        <c:axPos val="l"/>
        <c:majorGridlines/>
        <c:numFmt formatCode="_(* #,##0_);_(* \(#,##0\);_(* &quot;-&quot;??_);_(@_)" sourceLinked="1"/>
        <c:majorTickMark val="out"/>
        <c:minorTickMark val="none"/>
        <c:tickLblPos val="nextTo"/>
        <c:crossAx val="205207808"/>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Asistencia</a:t>
            </a:r>
            <a:r>
              <a:rPr lang="en-US" baseline="0"/>
              <a:t> a películas colombianas Segundo Semestre</a:t>
            </a:r>
          </a:p>
          <a:p>
            <a:pPr>
              <a:defRPr/>
            </a:pPr>
            <a:r>
              <a:rPr lang="en-US" baseline="0"/>
              <a:t>2007-2015**</a:t>
            </a:r>
            <a:endParaRPr lang="en-US"/>
          </a:p>
        </c:rich>
      </c:tx>
      <c:overlay val="0"/>
    </c:title>
    <c:autoTitleDeleted val="0"/>
    <c:plotArea>
      <c:layout/>
      <c:lineChart>
        <c:grouping val="standard"/>
        <c:varyColors val="0"/>
        <c:ser>
          <c:idx val="0"/>
          <c:order val="0"/>
          <c:tx>
            <c:strRef>
              <c:f>'2.ASISTENCIA PEL. COL. PRIM. SE'!$E$81</c:f>
              <c:strCache>
                <c:ptCount val="1"/>
                <c:pt idx="0">
                  <c:v>ASISTENCIA-2SEM</c:v>
                </c:pt>
              </c:strCache>
            </c:strRef>
          </c:tx>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'2.ASISTENCIA PEL. COL. PRIM. SE'!$C$82:$C$90</c:f>
              <c:numCache>
                <c:formatCode>General</c:formatCode>
                <c:ptCount val="9"/>
                <c:pt idx="0">
                  <c:v>2007</c:v>
                </c:pt>
                <c:pt idx="1">
                  <c:v>2008</c:v>
                </c:pt>
                <c:pt idx="2">
                  <c:v>2009</c:v>
                </c:pt>
                <c:pt idx="3">
                  <c:v>2010</c:v>
                </c:pt>
                <c:pt idx="4">
                  <c:v>2011</c:v>
                </c:pt>
                <c:pt idx="5">
                  <c:v>2012</c:v>
                </c:pt>
                <c:pt idx="6">
                  <c:v>2013</c:v>
                </c:pt>
                <c:pt idx="7">
                  <c:v>2014</c:v>
                </c:pt>
                <c:pt idx="8">
                  <c:v>2015</c:v>
                </c:pt>
              </c:numCache>
            </c:numRef>
          </c:cat>
          <c:val>
            <c:numRef>
              <c:f>'2.ASISTENCIA PEL. COL. PRIM. SE'!$E$82:$E$90</c:f>
              <c:numCache>
                <c:formatCode>_(* #,##0_);_(* \(#,##0\);_(* "-"??_);_(@_)</c:formatCode>
                <c:ptCount val="9"/>
                <c:pt idx="0">
                  <c:v>918.40499999999997</c:v>
                </c:pt>
                <c:pt idx="1">
                  <c:v>512.41600000000005</c:v>
                </c:pt>
                <c:pt idx="2">
                  <c:v>554.54700000000003</c:v>
                </c:pt>
                <c:pt idx="3">
                  <c:v>763.37699999999995</c:v>
                </c:pt>
                <c:pt idx="4">
                  <c:v>816.89400000000001</c:v>
                </c:pt>
                <c:pt idx="5">
                  <c:v>1755.3409999999999</c:v>
                </c:pt>
                <c:pt idx="6">
                  <c:v>755.072</c:v>
                </c:pt>
                <c:pt idx="7">
                  <c:v>900.88</c:v>
                </c:pt>
                <c:pt idx="8">
                  <c:v>1440.4459999999999</c:v>
                </c:pt>
              </c:numCache>
            </c:numRef>
          </c:val>
          <c:smooth val="0"/>
          <c:extLst xmlns:c16r2="http://schemas.microsoft.com/office/drawing/2015/06/chart">
            <c:ext xmlns:c16="http://schemas.microsoft.com/office/drawing/2014/chart" uri="{C3380CC4-5D6E-409C-BE32-E72D297353CC}">
              <c16:uniqueId val="{00000000-08A9-4517-AF25-BB0E89BD4E3C}"/>
            </c:ext>
          </c:extLst>
        </c:ser>
        <c:dLbls>
          <c:showLegendKey val="0"/>
          <c:showVal val="0"/>
          <c:showCatName val="0"/>
          <c:showSerName val="0"/>
          <c:showPercent val="0"/>
          <c:showBubbleSize val="0"/>
        </c:dLbls>
        <c:marker val="1"/>
        <c:smooth val="0"/>
        <c:axId val="205238656"/>
        <c:axId val="205240192"/>
      </c:lineChart>
      <c:catAx>
        <c:axId val="205238656"/>
        <c:scaling>
          <c:orientation val="minMax"/>
        </c:scaling>
        <c:delete val="0"/>
        <c:axPos val="b"/>
        <c:numFmt formatCode="General" sourceLinked="1"/>
        <c:majorTickMark val="out"/>
        <c:minorTickMark val="none"/>
        <c:tickLblPos val="nextTo"/>
        <c:crossAx val="205240192"/>
        <c:crosses val="autoZero"/>
        <c:auto val="1"/>
        <c:lblAlgn val="ctr"/>
        <c:lblOffset val="100"/>
        <c:noMultiLvlLbl val="0"/>
      </c:catAx>
      <c:valAx>
        <c:axId val="205240192"/>
        <c:scaling>
          <c:orientation val="minMax"/>
        </c:scaling>
        <c:delete val="0"/>
        <c:axPos val="l"/>
        <c:majorGridlines/>
        <c:numFmt formatCode="_(* #,##0_);_(* \(#,##0\);_(* &quot;-&quot;??_);_(@_)" sourceLinked="1"/>
        <c:majorTickMark val="out"/>
        <c:minorTickMark val="none"/>
        <c:tickLblPos val="nextTo"/>
        <c:crossAx val="205238656"/>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Participación de las películas nacionales en el total de estrenos en Colombia 2007-2015*</a:t>
            </a:r>
          </a:p>
        </c:rich>
      </c:tx>
      <c:layout/>
      <c:overlay val="0"/>
    </c:title>
    <c:autoTitleDeleted val="0"/>
    <c:plotArea>
      <c:layout/>
      <c:lineChart>
        <c:grouping val="standard"/>
        <c:varyColors val="0"/>
        <c:ser>
          <c:idx val="0"/>
          <c:order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 PART. PEL NAL. EN TOTAL ESTR'!$D$8:$D$19</c:f>
              <c:strCache>
                <c:ptCount val="12"/>
                <c:pt idx="0">
                  <c:v>2007</c:v>
                </c:pt>
                <c:pt idx="1">
                  <c:v>2008</c:v>
                </c:pt>
                <c:pt idx="2">
                  <c:v>2009</c:v>
                </c:pt>
                <c:pt idx="3">
                  <c:v>2010</c:v>
                </c:pt>
                <c:pt idx="4">
                  <c:v>2011</c:v>
                </c:pt>
                <c:pt idx="5">
                  <c:v>2012</c:v>
                </c:pt>
                <c:pt idx="6">
                  <c:v>2013</c:v>
                </c:pt>
                <c:pt idx="7">
                  <c:v>2014</c:v>
                </c:pt>
                <c:pt idx="8">
                  <c:v>2015</c:v>
                </c:pt>
                <c:pt idx="9">
                  <c:v>2016</c:v>
                </c:pt>
                <c:pt idx="10">
                  <c:v>2016-I</c:v>
                </c:pt>
                <c:pt idx="11">
                  <c:v>2017-I</c:v>
                </c:pt>
              </c:strCache>
            </c:strRef>
          </c:cat>
          <c:val>
            <c:numRef>
              <c:f>'3. PART. PEL NAL. EN TOTAL ESTR'!$G$8:$G$19</c:f>
              <c:numCache>
                <c:formatCode>0.00</c:formatCode>
                <c:ptCount val="12"/>
                <c:pt idx="0">
                  <c:v>5.2910052910052912</c:v>
                </c:pt>
                <c:pt idx="1">
                  <c:v>6.103286384976526</c:v>
                </c:pt>
                <c:pt idx="2">
                  <c:v>5.6074766355140184</c:v>
                </c:pt>
                <c:pt idx="3">
                  <c:v>4.8543689320388346</c:v>
                </c:pt>
                <c:pt idx="4">
                  <c:v>8.7378640776699026</c:v>
                </c:pt>
                <c:pt idx="5">
                  <c:v>10.7981220657277</c:v>
                </c:pt>
                <c:pt idx="6">
                  <c:v>6.9672131147540979</c:v>
                </c:pt>
                <c:pt idx="7">
                  <c:v>10.218978102189782</c:v>
                </c:pt>
                <c:pt idx="8">
                  <c:v>10.650887573964498</c:v>
                </c:pt>
                <c:pt idx="9">
                  <c:v>13.141025641025642</c:v>
                </c:pt>
                <c:pt idx="10">
                  <c:v>13.103448275862069</c:v>
                </c:pt>
                <c:pt idx="11">
                  <c:v>10.967741935483872</c:v>
                </c:pt>
              </c:numCache>
            </c:numRef>
          </c:val>
          <c:smooth val="0"/>
          <c:extLst xmlns:c16r2="http://schemas.microsoft.com/office/drawing/2015/06/chart">
            <c:ext xmlns:c16="http://schemas.microsoft.com/office/drawing/2014/chart" uri="{C3380CC4-5D6E-409C-BE32-E72D297353CC}">
              <c16:uniqueId val="{00000000-9997-4B20-9AEC-E9043CE4082A}"/>
            </c:ext>
          </c:extLst>
        </c:ser>
        <c:dLbls>
          <c:showLegendKey val="0"/>
          <c:showVal val="0"/>
          <c:showCatName val="0"/>
          <c:showSerName val="0"/>
          <c:showPercent val="0"/>
          <c:showBubbleSize val="0"/>
        </c:dLbls>
        <c:marker val="1"/>
        <c:smooth val="0"/>
        <c:axId val="206347264"/>
        <c:axId val="206357248"/>
      </c:lineChart>
      <c:catAx>
        <c:axId val="206347264"/>
        <c:scaling>
          <c:orientation val="minMax"/>
        </c:scaling>
        <c:delete val="0"/>
        <c:axPos val="b"/>
        <c:numFmt formatCode="General" sourceLinked="1"/>
        <c:majorTickMark val="none"/>
        <c:minorTickMark val="none"/>
        <c:tickLblPos val="nextTo"/>
        <c:txPr>
          <a:bodyPr/>
          <a:lstStyle/>
          <a:p>
            <a:pPr>
              <a:defRPr sz="1200"/>
            </a:pPr>
            <a:endParaRPr lang="es-CO"/>
          </a:p>
        </c:txPr>
        <c:crossAx val="206357248"/>
        <c:crosses val="autoZero"/>
        <c:auto val="1"/>
        <c:lblAlgn val="ctr"/>
        <c:lblOffset val="100"/>
        <c:noMultiLvlLbl val="0"/>
      </c:catAx>
      <c:valAx>
        <c:axId val="206357248"/>
        <c:scaling>
          <c:orientation val="minMax"/>
        </c:scaling>
        <c:delete val="0"/>
        <c:axPos val="l"/>
        <c:majorGridlines/>
        <c:title>
          <c:tx>
            <c:rich>
              <a:bodyPr/>
              <a:lstStyle/>
              <a:p>
                <a:pPr>
                  <a:defRPr/>
                </a:pPr>
                <a:r>
                  <a:rPr lang="es-ES"/>
                  <a:t>Participación del cine colombiano en el total de estrenos</a:t>
                </a:r>
              </a:p>
            </c:rich>
          </c:tx>
          <c:layout/>
          <c:overlay val="0"/>
        </c:title>
        <c:numFmt formatCode="0.00" sourceLinked="1"/>
        <c:majorTickMark val="none"/>
        <c:minorTickMark val="none"/>
        <c:tickLblPos val="nextTo"/>
        <c:crossAx val="206347264"/>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Participación de las películas nacionales en el total de asistencia en Colombia 2007-2017*</a:t>
            </a:r>
          </a:p>
        </c:rich>
      </c:tx>
      <c:layout>
        <c:manualLayout>
          <c:xMode val="edge"/>
          <c:yMode val="edge"/>
          <c:x val="8.9488409493878193E-2"/>
          <c:y val="1.3932423140196999E-2"/>
        </c:manualLayout>
      </c:layout>
      <c:overlay val="0"/>
    </c:title>
    <c:autoTitleDeleted val="0"/>
    <c:plotArea>
      <c:layout/>
      <c:lineChart>
        <c:grouping val="standard"/>
        <c:varyColors val="0"/>
        <c:ser>
          <c:idx val="0"/>
          <c:order val="0"/>
          <c:dLbls>
            <c:dLbl>
              <c:idx val="2"/>
              <c:layout>
                <c:manualLayout>
                  <c:x val="-4.4944879417025498E-2"/>
                  <c:y val="4.1511599894157501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D7-4DB8-9C50-3C47ACEBF705}"/>
                </c:ext>
                <c:ext xmlns:c15="http://schemas.microsoft.com/office/drawing/2012/chart" uri="{CE6537A1-D6FC-4f65-9D91-7224C49458BB}">
                  <c15:layout/>
                </c:ext>
              </c:extLst>
            </c:dLbl>
            <c:dLbl>
              <c:idx val="3"/>
              <c:layout>
                <c:manualLayout>
                  <c:x val="1.9336321235071301E-3"/>
                  <c:y val="-5.8586387825124604E-3"/>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D7-4DB8-9C50-3C47ACEBF705}"/>
                </c:ext>
                <c:ext xmlns:c15="http://schemas.microsoft.com/office/drawing/2012/chart" uri="{CE6537A1-D6FC-4f65-9D91-7224C49458BB}">
                  <c15:layout/>
                </c:ext>
              </c:extLst>
            </c:dLbl>
            <c:dLbl>
              <c:idx val="6"/>
              <c:layout>
                <c:manualLayout>
                  <c:x val="-2.6914682670666799E-2"/>
                  <c:y val="-3.372348506290649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ED7-4DB8-9C50-3C47ACEBF705}"/>
                </c:ext>
                <c:ext xmlns:c15="http://schemas.microsoft.com/office/drawing/2012/chart" uri="{CE6537A1-D6FC-4f65-9D91-7224C49458BB}">
                  <c15:layout/>
                </c:ext>
              </c:extLst>
            </c:dLbl>
            <c:dLbl>
              <c:idx val="7"/>
              <c:layout>
                <c:manualLayout>
                  <c:x val="-3.41267613692103E-2"/>
                  <c:y val="-3.9296454318985298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ED7-4DB8-9C50-3C47ACEBF705}"/>
                </c:ext>
                <c:ext xmlns:c15="http://schemas.microsoft.com/office/drawing/2012/chart" uri="{CE6537A1-D6FC-4f65-9D91-7224C49458BB}">
                  <c15:layout/>
                </c:ext>
              </c:extLst>
            </c:dLbl>
            <c:dLbl>
              <c:idx val="8"/>
              <c:layout/>
              <c:tx>
                <c:rich>
                  <a:bodyPr/>
                  <a:lstStyle/>
                  <a:p>
                    <a:r>
                      <a:rPr lang="en-US"/>
                      <a:t> 5,86%</a:t>
                    </a:r>
                  </a:p>
                </c:rich>
              </c:tx>
              <c:dLblPos val="t"/>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4-BED7-4DB8-9C50-3C47ACEBF705}"/>
                </c:ext>
                <c:ext xmlns:c15="http://schemas.microsoft.com/office/drawing/2012/chart" uri="{CE6537A1-D6FC-4f65-9D91-7224C49458BB}">
                  <c15:layout/>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'4.PART. AST. NAL. EN TOT. ASIST'!$C$10:$C$21</c:f>
              <c:strCache>
                <c:ptCount val="12"/>
                <c:pt idx="0">
                  <c:v>2007</c:v>
                </c:pt>
                <c:pt idx="1">
                  <c:v>2008</c:v>
                </c:pt>
                <c:pt idx="2">
                  <c:v>2009</c:v>
                </c:pt>
                <c:pt idx="3">
                  <c:v>2010</c:v>
                </c:pt>
                <c:pt idx="4">
                  <c:v>2011</c:v>
                </c:pt>
                <c:pt idx="5">
                  <c:v>2012</c:v>
                </c:pt>
                <c:pt idx="6">
                  <c:v>2013</c:v>
                </c:pt>
                <c:pt idx="7">
                  <c:v>2014</c:v>
                </c:pt>
                <c:pt idx="8">
                  <c:v>2015</c:v>
                </c:pt>
                <c:pt idx="9">
                  <c:v>2016</c:v>
                </c:pt>
                <c:pt idx="10">
                  <c:v>2016-I</c:v>
                </c:pt>
                <c:pt idx="11">
                  <c:v>2017-I</c:v>
                </c:pt>
              </c:strCache>
            </c:strRef>
          </c:cat>
          <c:val>
            <c:numRef>
              <c:f>'4.PART. AST. NAL. EN TOT. ASIST'!$F$10:$F$21</c:f>
              <c:numCache>
                <c:formatCode>0.00%</c:formatCode>
                <c:ptCount val="12"/>
                <c:pt idx="0">
                  <c:v>0.11549372735674435</c:v>
                </c:pt>
                <c:pt idx="1">
                  <c:v>0.10566442502083558</c:v>
                </c:pt>
                <c:pt idx="2">
                  <c:v>4.463920723179688E-2</c:v>
                </c:pt>
                <c:pt idx="3">
                  <c:v>4.5481974777604968E-2</c:v>
                </c:pt>
                <c:pt idx="4">
                  <c:v>7.8757758445676687E-2</c:v>
                </c:pt>
                <c:pt idx="5">
                  <c:v>8.2892230486987087E-2</c:v>
                </c:pt>
                <c:pt idx="6">
                  <c:v>5.0180631863894723E-2</c:v>
                </c:pt>
                <c:pt idx="7">
                  <c:v>4.7445870083471724E-2</c:v>
                </c:pt>
                <c:pt idx="8">
                  <c:v>5.8587202026005585E-2</c:v>
                </c:pt>
                <c:pt idx="9">
                  <c:v>7.7892094347912028E-2</c:v>
                </c:pt>
                <c:pt idx="10" formatCode="0.0000%">
                  <c:v>1.2846039215329169E-4</c:v>
                </c:pt>
                <c:pt idx="11" formatCode="0.0000%">
                  <c:v>1.3459061202657324E-4</c:v>
                </c:pt>
              </c:numCache>
            </c:numRef>
          </c:val>
          <c:smooth val="0"/>
          <c:extLst xmlns:c16r2="http://schemas.microsoft.com/office/drawing/2015/06/chart">
            <c:ext xmlns:c16="http://schemas.microsoft.com/office/drawing/2014/chart" uri="{C3380CC4-5D6E-409C-BE32-E72D297353CC}">
              <c16:uniqueId val="{00000005-BED7-4DB8-9C50-3C47ACEBF705}"/>
            </c:ext>
          </c:extLst>
        </c:ser>
        <c:ser>
          <c:idx val="1"/>
          <c:order val="1"/>
          <c:cat>
            <c:strRef>
              <c:f>'4.PART. AST. NAL. EN TOT. ASIST'!$C$10:$C$21</c:f>
              <c:strCache>
                <c:ptCount val="12"/>
                <c:pt idx="0">
                  <c:v>2007</c:v>
                </c:pt>
                <c:pt idx="1">
                  <c:v>2008</c:v>
                </c:pt>
                <c:pt idx="2">
                  <c:v>2009</c:v>
                </c:pt>
                <c:pt idx="3">
                  <c:v>2010</c:v>
                </c:pt>
                <c:pt idx="4">
                  <c:v>2011</c:v>
                </c:pt>
                <c:pt idx="5">
                  <c:v>2012</c:v>
                </c:pt>
                <c:pt idx="6">
                  <c:v>2013</c:v>
                </c:pt>
                <c:pt idx="7">
                  <c:v>2014</c:v>
                </c:pt>
                <c:pt idx="8">
                  <c:v>2015</c:v>
                </c:pt>
                <c:pt idx="9">
                  <c:v>2016</c:v>
                </c:pt>
                <c:pt idx="10">
                  <c:v>2016-I</c:v>
                </c:pt>
                <c:pt idx="11">
                  <c:v>2017-I</c:v>
                </c:pt>
              </c:strCache>
            </c:strRef>
          </c:cat>
          <c:val>
            <c:numRef>
              <c:f>'4.PART. AST. NAL. EN TOT. ASIST'!$G$10:$G$18</c:f>
              <c:numCache>
                <c:formatCode>0.00%</c:formatCode>
                <c:ptCount val="9"/>
              </c:numCache>
            </c:numRef>
          </c:val>
          <c:smooth val="0"/>
          <c:extLst xmlns:c16r2="http://schemas.microsoft.com/office/drawing/2015/06/chart">
            <c:ext xmlns:c16="http://schemas.microsoft.com/office/drawing/2014/chart" uri="{C3380CC4-5D6E-409C-BE32-E72D297353CC}">
              <c16:uniqueId val="{00000006-BED7-4DB8-9C50-3C47ACEBF705}"/>
            </c:ext>
          </c:extLst>
        </c:ser>
        <c:dLbls>
          <c:showLegendKey val="0"/>
          <c:showVal val="0"/>
          <c:showCatName val="0"/>
          <c:showSerName val="0"/>
          <c:showPercent val="0"/>
          <c:showBubbleSize val="0"/>
        </c:dLbls>
        <c:marker val="1"/>
        <c:smooth val="0"/>
        <c:axId val="206495104"/>
        <c:axId val="206496896"/>
      </c:lineChart>
      <c:catAx>
        <c:axId val="206495104"/>
        <c:scaling>
          <c:orientation val="minMax"/>
        </c:scaling>
        <c:delete val="0"/>
        <c:axPos val="b"/>
        <c:numFmt formatCode="General" sourceLinked="1"/>
        <c:majorTickMark val="none"/>
        <c:minorTickMark val="none"/>
        <c:tickLblPos val="nextTo"/>
        <c:txPr>
          <a:bodyPr/>
          <a:lstStyle/>
          <a:p>
            <a:pPr>
              <a:defRPr sz="1200"/>
            </a:pPr>
            <a:endParaRPr lang="es-CO"/>
          </a:p>
        </c:txPr>
        <c:crossAx val="206496896"/>
        <c:crosses val="autoZero"/>
        <c:auto val="1"/>
        <c:lblAlgn val="ctr"/>
        <c:lblOffset val="100"/>
        <c:noMultiLvlLbl val="0"/>
      </c:catAx>
      <c:valAx>
        <c:axId val="206496896"/>
        <c:scaling>
          <c:orientation val="minMax"/>
        </c:scaling>
        <c:delete val="0"/>
        <c:axPos val="l"/>
        <c:majorGridlines/>
        <c:title>
          <c:tx>
            <c:rich>
              <a:bodyPr/>
              <a:lstStyle/>
              <a:p>
                <a:pPr>
                  <a:defRPr/>
                </a:pPr>
                <a:r>
                  <a:rPr lang="es-CO"/>
                  <a:t>Porcentaje</a:t>
                </a:r>
              </a:p>
            </c:rich>
          </c:tx>
          <c:layout/>
          <c:overlay val="0"/>
        </c:title>
        <c:numFmt formatCode="0.00%" sourceLinked="1"/>
        <c:majorTickMark val="none"/>
        <c:minorTickMark val="none"/>
        <c:tickLblPos val="nextTo"/>
        <c:crossAx val="206495104"/>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a:t>
            </a:r>
          </a:p>
          <a:p>
            <a:pPr>
              <a:defRPr/>
            </a:pPr>
            <a:r>
              <a:rPr lang="es-CO"/>
              <a:t>2007-2016</a:t>
            </a:r>
          </a:p>
        </c:rich>
      </c:tx>
      <c:layout/>
      <c:overlay val="0"/>
    </c:title>
    <c:autoTitleDeleted val="0"/>
    <c:plotArea>
      <c:layout/>
      <c:lineChart>
        <c:grouping val="standard"/>
        <c:varyColors val="0"/>
        <c:ser>
          <c:idx val="0"/>
          <c:order val="0"/>
          <c:tx>
            <c:strRef>
              <c:f>'5. EVOL. REAL PREC PROM DE BOL '!$N$7</c:f>
              <c:strCache>
                <c:ptCount val="1"/>
                <c:pt idx="0">
                  <c:v>PRECIO PROMEDIO REAL BOLETA PESOS COL</c:v>
                </c:pt>
              </c:strCache>
            </c:strRef>
          </c:tx>
          <c:dLbls>
            <c:dLbl>
              <c:idx val="4"/>
              <c:layout>
                <c:manualLayout>
                  <c:x val="5.8161909627994302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D7-4095-B620-AEAD90344DFC}"/>
                </c:ext>
                <c:ext xmlns:c15="http://schemas.microsoft.com/office/drawing/2012/chart" uri="{CE6537A1-D6FC-4f65-9D91-7224C49458BB}">
                  <c15:layout/>
                </c:ext>
              </c:extLst>
            </c:dLbl>
            <c:dLbl>
              <c:idx val="5"/>
              <c:layout>
                <c:manualLayout>
                  <c:x val="-1.9387303209331399E-3"/>
                  <c:y val="-1.2709977332205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D7-4095-B620-AEAD90344DFC}"/>
                </c:ext>
                <c:ext xmlns:c15="http://schemas.microsoft.com/office/drawing/2012/chart" uri="{CE6537A1-D6FC-4f65-9D91-7224C49458BB}">
                  <c15:layout/>
                </c:ext>
              </c:extLst>
            </c:dLbl>
            <c:dLbl>
              <c:idx val="6"/>
              <c:layout>
                <c:manualLayout>
                  <c:x val="0"/>
                  <c:y val="-1.588747166525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0D7-4095-B620-AEAD90344DFC}"/>
                </c:ext>
                <c:ext xmlns:c15="http://schemas.microsoft.com/office/drawing/2012/chart" uri="{CE6537A1-D6FC-4f65-9D91-7224C49458BB}">
                  <c15:layout/>
                </c:ext>
              </c:extLst>
            </c:dLbl>
            <c:dLbl>
              <c:idx val="7"/>
              <c:layout>
                <c:manualLayout>
                  <c:x val="-7.7549212837325701E-3"/>
                  <c:y val="-1.90649659983086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0D7-4095-B620-AEAD90344DFC}"/>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'!$N$8:$N$17</c:f>
              <c:numCache>
                <c:formatCode>_(* #,##0_);_(* \(#,##0\);_(* "-"??_);_(@_)</c:formatCode>
                <c:ptCount val="10"/>
                <c:pt idx="0">
                  <c:v>9773.8851118831117</c:v>
                </c:pt>
                <c:pt idx="1">
                  <c:v>9359.3670530289019</c:v>
                </c:pt>
                <c:pt idx="2">
                  <c:v>9050.3195983769601</c:v>
                </c:pt>
                <c:pt idx="3">
                  <c:v>9192.5257019258534</c:v>
                </c:pt>
                <c:pt idx="4">
                  <c:v>8939.6916876818632</c:v>
                </c:pt>
                <c:pt idx="5">
                  <c:v>9052.6002575597613</c:v>
                </c:pt>
                <c:pt idx="6">
                  <c:v>9001.4506085893536</c:v>
                </c:pt>
                <c:pt idx="7">
                  <c:v>8812.867452507091</c:v>
                </c:pt>
                <c:pt idx="8">
                  <c:v>8369.9373263786183</c:v>
                </c:pt>
                <c:pt idx="9">
                  <c:v>8644.8431128614156</c:v>
                </c:pt>
              </c:numCache>
            </c:numRef>
          </c:val>
          <c:smooth val="0"/>
          <c:extLst xmlns:c16r2="http://schemas.microsoft.com/office/drawing/2015/06/chart">
            <c:ext xmlns:c16="http://schemas.microsoft.com/office/drawing/2014/chart" uri="{C3380CC4-5D6E-409C-BE32-E72D297353CC}">
              <c16:uniqueId val="{00000004-E0D7-4095-B620-AEAD90344DFC}"/>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'!$O$8:$O$16</c:f>
              <c:numCache>
                <c:formatCode>General</c:formatCode>
                <c:ptCount val="9"/>
              </c:numCache>
            </c:numRef>
          </c:val>
          <c:smooth val="0"/>
          <c:extLst xmlns:c16r2="http://schemas.microsoft.com/office/drawing/2015/06/chart">
            <c:ext xmlns:c16="http://schemas.microsoft.com/office/drawing/2014/chart" uri="{C3380CC4-5D6E-409C-BE32-E72D297353CC}">
              <c16:uniqueId val="{00000005-E0D7-4095-B620-AEAD90344DFC}"/>
            </c:ext>
          </c:extLst>
        </c:ser>
        <c:dLbls>
          <c:showLegendKey val="0"/>
          <c:showVal val="0"/>
          <c:showCatName val="0"/>
          <c:showSerName val="0"/>
          <c:showPercent val="0"/>
          <c:showBubbleSize val="0"/>
        </c:dLbls>
        <c:marker val="1"/>
        <c:smooth val="0"/>
        <c:axId val="206992512"/>
        <c:axId val="206994048"/>
      </c:lineChart>
      <c:catAx>
        <c:axId val="206992512"/>
        <c:scaling>
          <c:orientation val="minMax"/>
        </c:scaling>
        <c:delete val="0"/>
        <c:axPos val="b"/>
        <c:numFmt formatCode="General" sourceLinked="1"/>
        <c:majorTickMark val="none"/>
        <c:minorTickMark val="none"/>
        <c:tickLblPos val="nextTo"/>
        <c:txPr>
          <a:bodyPr/>
          <a:lstStyle/>
          <a:p>
            <a:pPr>
              <a:defRPr sz="1200"/>
            </a:pPr>
            <a:endParaRPr lang="es-CO"/>
          </a:p>
        </c:txPr>
        <c:crossAx val="206994048"/>
        <c:crosses val="autoZero"/>
        <c:auto val="1"/>
        <c:lblAlgn val="ctr"/>
        <c:lblOffset val="100"/>
        <c:noMultiLvlLbl val="0"/>
      </c:catAx>
      <c:valAx>
        <c:axId val="206994048"/>
        <c:scaling>
          <c:orientation val="minMax"/>
        </c:scaling>
        <c:delete val="0"/>
        <c:axPos val="l"/>
        <c:majorGridlines/>
        <c:title>
          <c:tx>
            <c:rich>
              <a:bodyPr/>
              <a:lstStyle/>
              <a:p>
                <a:pPr>
                  <a:defRPr/>
                </a:pPr>
                <a:r>
                  <a:rPr lang="es-CO"/>
                  <a:t>Pesos constantes (Base 2014)</a:t>
                </a:r>
              </a:p>
            </c:rich>
          </c:tx>
          <c:layout/>
          <c:overlay val="0"/>
        </c:title>
        <c:numFmt formatCode="_(* #,##0_);_(* \(#,##0\);_(* &quot;-&quot;??_);_(@_)" sourceLinked="1"/>
        <c:majorTickMark val="none"/>
        <c:minorTickMark val="none"/>
        <c:tickLblPos val="nextTo"/>
        <c:crossAx val="206992512"/>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 USD</a:t>
            </a:r>
          </a:p>
          <a:p>
            <a:pPr>
              <a:defRPr/>
            </a:pPr>
            <a:r>
              <a:rPr lang="es-CO"/>
              <a:t>2007-2016</a:t>
            </a:r>
          </a:p>
        </c:rich>
      </c:tx>
      <c:layout>
        <c:manualLayout>
          <c:xMode val="edge"/>
          <c:yMode val="edge"/>
          <c:x val="0.13700904762188701"/>
          <c:y val="2.5662446170926299E-2"/>
        </c:manualLayout>
      </c:layout>
      <c:overlay val="0"/>
    </c:title>
    <c:autoTitleDeleted val="0"/>
    <c:plotArea>
      <c:layout/>
      <c:lineChart>
        <c:grouping val="standard"/>
        <c:varyColors val="0"/>
        <c:ser>
          <c:idx val="0"/>
          <c:order val="0"/>
          <c:tx>
            <c:strRef>
              <c:f>'5. EVOL. REAL PREC PROM DE BOL '!$P$7</c:f>
              <c:strCache>
                <c:ptCount val="1"/>
                <c:pt idx="0">
                  <c:v>PRECIO PROMEDIO REAL BOLETA USD</c:v>
                </c:pt>
              </c:strCache>
            </c:strRef>
          </c:tx>
          <c:dLbls>
            <c:dLbl>
              <c:idx val="5"/>
              <c:layout>
                <c:manualLayout>
                  <c:x val="-3.22003990567565E-3"/>
                  <c:y val="-2.075226130201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E6-4648-8DEC-AD7A433DEF3F}"/>
                </c:ext>
                <c:ext xmlns:c15="http://schemas.microsoft.com/office/drawing/2012/chart" uri="{CE6537A1-D6FC-4f65-9D91-7224C49458BB}"/>
              </c:extLst>
            </c:dLbl>
            <c:dLbl>
              <c:idx val="6"/>
              <c:layout>
                <c:manualLayout>
                  <c:x val="3.22003990567565E-3"/>
                  <c:y val="-1.383484086801099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9E6-4648-8DEC-AD7A433DEF3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'!$P$8:$P$17</c:f>
              <c:numCache>
                <c:formatCode>_(* #,##0.00_);_(* \(#,##0.00\);_(* "-"??_);_(@_)</c:formatCode>
                <c:ptCount val="10"/>
                <c:pt idx="0">
                  <c:v>3.5587081278452386</c:v>
                </c:pt>
                <c:pt idx="1">
                  <c:v>3.4077805521374356</c:v>
                </c:pt>
                <c:pt idx="2">
                  <c:v>3.2952552179259049</c:v>
                </c:pt>
                <c:pt idx="3">
                  <c:v>3.347032992141131</c:v>
                </c:pt>
                <c:pt idx="4">
                  <c:v>3.2549751818450097</c:v>
                </c:pt>
                <c:pt idx="5">
                  <c:v>3.2960856144650266</c:v>
                </c:pt>
                <c:pt idx="6">
                  <c:v>3.2774618359528249</c:v>
                </c:pt>
                <c:pt idx="7">
                  <c:v>3.2087980034397217</c:v>
                </c:pt>
                <c:pt idx="8">
                  <c:v>3.047525487763791</c:v>
                </c:pt>
                <c:pt idx="9">
                  <c:v>3.147619712890152</c:v>
                </c:pt>
              </c:numCache>
            </c:numRef>
          </c:val>
          <c:smooth val="0"/>
          <c:extLst xmlns:c16r2="http://schemas.microsoft.com/office/drawing/2015/06/chart">
            <c:ext xmlns:c16="http://schemas.microsoft.com/office/drawing/2014/chart" uri="{C3380CC4-5D6E-409C-BE32-E72D297353CC}">
              <c16:uniqueId val="{00000002-19E6-4648-8DEC-AD7A433DEF3F}"/>
            </c:ext>
          </c:extLst>
        </c:ser>
        <c:ser>
          <c:idx val="1"/>
          <c:order val="1"/>
          <c:cat>
            <c:numRef>
              <c:f>'5. EVOL. REAL PREC PROM DE BOL '!$H$8:$H$17</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'5. EVOL. REAL PREC PROM DE BOL '!$Q$8:$Q$16</c:f>
              <c:numCache>
                <c:formatCode>General</c:formatCode>
                <c:ptCount val="9"/>
              </c:numCache>
            </c:numRef>
          </c:val>
          <c:smooth val="0"/>
          <c:extLst xmlns:c16r2="http://schemas.microsoft.com/office/drawing/2015/06/chart">
            <c:ext xmlns:c16="http://schemas.microsoft.com/office/drawing/2014/chart" uri="{C3380CC4-5D6E-409C-BE32-E72D297353CC}">
              <c16:uniqueId val="{00000003-19E6-4648-8DEC-AD7A433DEF3F}"/>
            </c:ext>
          </c:extLst>
        </c:ser>
        <c:dLbls>
          <c:showLegendKey val="0"/>
          <c:showVal val="0"/>
          <c:showCatName val="0"/>
          <c:showSerName val="0"/>
          <c:showPercent val="0"/>
          <c:showBubbleSize val="0"/>
        </c:dLbls>
        <c:marker val="1"/>
        <c:smooth val="0"/>
        <c:axId val="207033856"/>
        <c:axId val="207035392"/>
      </c:lineChart>
      <c:catAx>
        <c:axId val="207033856"/>
        <c:scaling>
          <c:orientation val="minMax"/>
        </c:scaling>
        <c:delete val="0"/>
        <c:axPos val="b"/>
        <c:numFmt formatCode="General" sourceLinked="1"/>
        <c:majorTickMark val="none"/>
        <c:minorTickMark val="none"/>
        <c:tickLblPos val="nextTo"/>
        <c:txPr>
          <a:bodyPr/>
          <a:lstStyle/>
          <a:p>
            <a:pPr>
              <a:defRPr sz="800"/>
            </a:pPr>
            <a:endParaRPr lang="es-CO"/>
          </a:p>
        </c:txPr>
        <c:crossAx val="207035392"/>
        <c:crosses val="autoZero"/>
        <c:auto val="1"/>
        <c:lblAlgn val="ctr"/>
        <c:lblOffset val="100"/>
        <c:noMultiLvlLbl val="0"/>
      </c:catAx>
      <c:valAx>
        <c:axId val="207035392"/>
        <c:scaling>
          <c:orientation val="minMax"/>
        </c:scaling>
        <c:delete val="0"/>
        <c:axPos val="l"/>
        <c:majorGridlines/>
        <c:title>
          <c:tx>
            <c:rich>
              <a:bodyPr/>
              <a:lstStyle/>
              <a:p>
                <a:pPr>
                  <a:defRPr/>
                </a:pPr>
                <a:r>
                  <a:rPr lang="es-CO"/>
                  <a:t>Pesos constantes (Base 2014)</a:t>
                </a:r>
              </a:p>
            </c:rich>
          </c:tx>
          <c:layout/>
          <c:overlay val="0"/>
        </c:title>
        <c:numFmt formatCode="_(* #,##0.00_);_(* \(#,##0.00\);_(* &quot;-&quot;??_);_(@_)" sourceLinked="1"/>
        <c:majorTickMark val="none"/>
        <c:minorTickMark val="none"/>
        <c:tickLblPos val="nextTo"/>
        <c:crossAx val="207033856"/>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a:t>
            </a:r>
          </a:p>
          <a:p>
            <a:pPr>
              <a:defRPr/>
            </a:pPr>
            <a:r>
              <a:rPr lang="es-CO"/>
              <a:t>2007-2017*</a:t>
            </a:r>
          </a:p>
        </c:rich>
      </c:tx>
      <c:layout>
        <c:manualLayout>
          <c:xMode val="edge"/>
          <c:yMode val="edge"/>
          <c:x val="0.172579805234015"/>
          <c:y val="1.6584952042064699E-2"/>
        </c:manualLayout>
      </c:layout>
      <c:overlay val="0"/>
    </c:title>
    <c:autoTitleDeleted val="0"/>
    <c:plotArea>
      <c:layout>
        <c:manualLayout>
          <c:layoutTarget val="inner"/>
          <c:xMode val="edge"/>
          <c:yMode val="edge"/>
          <c:x val="0.11345833602878801"/>
          <c:y val="0.27132981540817802"/>
          <c:w val="0.81865183836587097"/>
          <c:h val="0.62137677563459004"/>
        </c:manualLayout>
      </c:layout>
      <c:lineChart>
        <c:grouping val="standard"/>
        <c:varyColors val="0"/>
        <c:ser>
          <c:idx val="0"/>
          <c:order val="0"/>
          <c:tx>
            <c:strRef>
              <c:f>'5. EVOL. REAL PREC PROM DE  (2)'!$Q$7</c:f>
              <c:strCache>
                <c:ptCount val="1"/>
                <c:pt idx="0">
                  <c:v>PRECIO PROMEDIO REAL BOLETA PESOS COL</c:v>
                </c:pt>
              </c:strCache>
            </c:strRef>
          </c:tx>
          <c:dLbls>
            <c:dLbl>
              <c:idx val="4"/>
              <c:layout>
                <c:manualLayout>
                  <c:x val="5.8161909627994302E-3"/>
                  <c:y val="1.2709977332205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1.9387303209331399E-3"/>
                  <c:y val="-1.2709977332205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0"/>
                  <c:y val="-1.5887471665257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7.7549212837325701E-3"/>
                  <c:y val="-1.9064965998308699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'5. EVOL. REAL PREC PROM DE  (2)'!$K$8:$K$19</c:f>
              <c:strCache>
                <c:ptCount val="12"/>
                <c:pt idx="0">
                  <c:v>2007</c:v>
                </c:pt>
                <c:pt idx="1">
                  <c:v>2008</c:v>
                </c:pt>
                <c:pt idx="2">
                  <c:v>2009</c:v>
                </c:pt>
                <c:pt idx="3">
                  <c:v>2010</c:v>
                </c:pt>
                <c:pt idx="4">
                  <c:v>2011</c:v>
                </c:pt>
                <c:pt idx="5">
                  <c:v>2012</c:v>
                </c:pt>
                <c:pt idx="6">
                  <c:v>2013</c:v>
                </c:pt>
                <c:pt idx="7">
                  <c:v>2014</c:v>
                </c:pt>
                <c:pt idx="8">
                  <c:v>2015</c:v>
                </c:pt>
                <c:pt idx="9">
                  <c:v>2016</c:v>
                </c:pt>
                <c:pt idx="10">
                  <c:v>2016 1er Semestre</c:v>
                </c:pt>
                <c:pt idx="11">
                  <c:v>2017 1er Semestre</c:v>
                </c:pt>
              </c:strCache>
            </c:strRef>
          </c:cat>
          <c:val>
            <c:numRef>
              <c:f>'5. EVOL. REAL PREC PROM DE  (2)'!$Q$8:$Q$17</c:f>
              <c:numCache>
                <c:formatCode>_(* #,##0_);_(* \(#,##0\);_(* "-"??_);_(@_)</c:formatCode>
                <c:ptCount val="10"/>
                <c:pt idx="0">
                  <c:v>10798.697536998001</c:v>
                </c:pt>
                <c:pt idx="1">
                  <c:v>10388.411260634415</c:v>
                </c:pt>
                <c:pt idx="2">
                  <c:v>9869.9494957802654</c:v>
                </c:pt>
                <c:pt idx="3">
                  <c:v>10115.835639435227</c:v>
                </c:pt>
                <c:pt idx="4">
                  <c:v>9884.6063552829546</c:v>
                </c:pt>
                <c:pt idx="5">
                  <c:v>9935.430605336509</c:v>
                </c:pt>
                <c:pt idx="6">
                  <c:v>9858.267662264605</c:v>
                </c:pt>
                <c:pt idx="7">
                  <c:v>9733.6509624538521</c:v>
                </c:pt>
                <c:pt idx="8">
                  <c:v>9452.3848731417183</c:v>
                </c:pt>
                <c:pt idx="9">
                  <c:v>8989.5450311402819</c:v>
                </c:pt>
              </c:numCache>
            </c:numRef>
          </c:val>
          <c:smooth val="0"/>
        </c:ser>
        <c:ser>
          <c:idx val="1"/>
          <c:order val="1"/>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'5. EVOL. REAL PREC PROM DE  (2)'!$K$8:$K$19</c:f>
              <c:strCache>
                <c:ptCount val="12"/>
                <c:pt idx="0">
                  <c:v>2007</c:v>
                </c:pt>
                <c:pt idx="1">
                  <c:v>2008</c:v>
                </c:pt>
                <c:pt idx="2">
                  <c:v>2009</c:v>
                </c:pt>
                <c:pt idx="3">
                  <c:v>2010</c:v>
                </c:pt>
                <c:pt idx="4">
                  <c:v>2011</c:v>
                </c:pt>
                <c:pt idx="5">
                  <c:v>2012</c:v>
                </c:pt>
                <c:pt idx="6">
                  <c:v>2013</c:v>
                </c:pt>
                <c:pt idx="7">
                  <c:v>2014</c:v>
                </c:pt>
                <c:pt idx="8">
                  <c:v>2015</c:v>
                </c:pt>
                <c:pt idx="9">
                  <c:v>2016</c:v>
                </c:pt>
                <c:pt idx="10">
                  <c:v>2016 1er Semestre</c:v>
                </c:pt>
                <c:pt idx="11">
                  <c:v>2017 1er Semestre</c:v>
                </c:pt>
              </c:strCache>
            </c:strRef>
          </c:cat>
          <c:val>
            <c:numRef>
              <c:f>'5. EVOL. REAL PREC PROM DE  (2)'!$R$8:$R$19</c:f>
              <c:numCache>
                <c:formatCode>General</c:formatCode>
                <c:ptCount val="12"/>
                <c:pt idx="10" formatCode="_(* #,##0_);_(* \(#,##0\);_(* &quot;-&quot;??_);_(@_)">
                  <c:v>9133.9267391059475</c:v>
                </c:pt>
                <c:pt idx="11" formatCode="_(* #,##0_);_(* \(#,##0\);_(* &quot;-&quot;??_);_(@_)">
                  <c:v>8824.4942390241322</c:v>
                </c:pt>
              </c:numCache>
            </c:numRef>
          </c:val>
          <c:smooth val="0"/>
        </c:ser>
        <c:dLbls>
          <c:showLegendKey val="0"/>
          <c:showVal val="0"/>
          <c:showCatName val="0"/>
          <c:showSerName val="0"/>
          <c:showPercent val="0"/>
          <c:showBubbleSize val="0"/>
        </c:dLbls>
        <c:marker val="1"/>
        <c:smooth val="0"/>
        <c:axId val="206737792"/>
        <c:axId val="206739328"/>
      </c:lineChart>
      <c:catAx>
        <c:axId val="206737792"/>
        <c:scaling>
          <c:orientation val="minMax"/>
        </c:scaling>
        <c:delete val="0"/>
        <c:axPos val="b"/>
        <c:numFmt formatCode="General" sourceLinked="1"/>
        <c:majorTickMark val="none"/>
        <c:minorTickMark val="none"/>
        <c:tickLblPos val="nextTo"/>
        <c:txPr>
          <a:bodyPr/>
          <a:lstStyle/>
          <a:p>
            <a:pPr>
              <a:defRPr sz="1000"/>
            </a:pPr>
            <a:endParaRPr lang="es-CO"/>
          </a:p>
        </c:txPr>
        <c:crossAx val="206739328"/>
        <c:crosses val="autoZero"/>
        <c:auto val="1"/>
        <c:lblAlgn val="ctr"/>
        <c:lblOffset val="100"/>
        <c:noMultiLvlLbl val="0"/>
      </c:catAx>
      <c:valAx>
        <c:axId val="206739328"/>
        <c:scaling>
          <c:orientation val="minMax"/>
        </c:scaling>
        <c:delete val="0"/>
        <c:axPos val="l"/>
        <c:majorGridlines/>
        <c:title>
          <c:tx>
            <c:rich>
              <a:bodyPr/>
              <a:lstStyle/>
              <a:p>
                <a:pPr>
                  <a:defRPr/>
                </a:pPr>
                <a:r>
                  <a:rPr lang="es-CO"/>
                  <a:t>Pesos constantes (Base 2014)</a:t>
                </a:r>
              </a:p>
            </c:rich>
          </c:tx>
          <c:layout/>
          <c:overlay val="0"/>
        </c:title>
        <c:numFmt formatCode="_(* #,##0_);_(* \(#,##0\);_(* &quot;-&quot;??_);_(@_)" sourceLinked="1"/>
        <c:majorTickMark val="none"/>
        <c:minorTickMark val="none"/>
        <c:tickLblPos val="nextTo"/>
        <c:crossAx val="206737792"/>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CO"/>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a:t>Evolución real del precio promedio de la boleta en Colombia USD</a:t>
            </a:r>
          </a:p>
          <a:p>
            <a:pPr>
              <a:defRPr/>
            </a:pPr>
            <a:r>
              <a:rPr lang="es-CO"/>
              <a:t>2007-2017*</a:t>
            </a:r>
          </a:p>
        </c:rich>
      </c:tx>
      <c:layout/>
      <c:overlay val="0"/>
    </c:title>
    <c:autoTitleDeleted val="0"/>
    <c:plotArea>
      <c:layout/>
      <c:lineChart>
        <c:grouping val="standard"/>
        <c:varyColors val="0"/>
        <c:ser>
          <c:idx val="0"/>
          <c:order val="0"/>
          <c:tx>
            <c:strRef>
              <c:f>'5. EVOL. REAL PREC PROM DE  (2)'!$S$7</c:f>
              <c:strCache>
                <c:ptCount val="1"/>
                <c:pt idx="0">
                  <c:v>PRECIO PROMEDIO REAL BOLETA USD</c:v>
                </c:pt>
              </c:strCache>
            </c:strRef>
          </c:tx>
          <c:dLbls>
            <c:dLbl>
              <c:idx val="5"/>
              <c:layout>
                <c:manualLayout>
                  <c:x val="-3.22003990567565E-3"/>
                  <c:y val="-2.0752261302016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22003990567565E-3"/>
                  <c:y val="-1.3834840868010999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'5. EVOL. REAL PREC PROM DE  (2)'!$K$8:$K$19</c:f>
              <c:strCache>
                <c:ptCount val="12"/>
                <c:pt idx="0">
                  <c:v>2007</c:v>
                </c:pt>
                <c:pt idx="1">
                  <c:v>2008</c:v>
                </c:pt>
                <c:pt idx="2">
                  <c:v>2009</c:v>
                </c:pt>
                <c:pt idx="3">
                  <c:v>2010</c:v>
                </c:pt>
                <c:pt idx="4">
                  <c:v>2011</c:v>
                </c:pt>
                <c:pt idx="5">
                  <c:v>2012</c:v>
                </c:pt>
                <c:pt idx="6">
                  <c:v>2013</c:v>
                </c:pt>
                <c:pt idx="7">
                  <c:v>2014</c:v>
                </c:pt>
                <c:pt idx="8">
                  <c:v>2015</c:v>
                </c:pt>
                <c:pt idx="9">
                  <c:v>2016</c:v>
                </c:pt>
                <c:pt idx="10">
                  <c:v>2016 1er Semestre</c:v>
                </c:pt>
                <c:pt idx="11">
                  <c:v>2017 1er Semestre</c:v>
                </c:pt>
              </c:strCache>
            </c:strRef>
          </c:cat>
          <c:val>
            <c:numRef>
              <c:f>'5. EVOL. REAL PREC PROM DE  (2)'!$S$8:$S$17</c:f>
              <c:numCache>
                <c:formatCode>_(* #,##0.00_);_(* \(#,##0.00\);_(* "-"??_);_(@_)</c:formatCode>
                <c:ptCount val="10"/>
                <c:pt idx="0">
                  <c:v>4.2265953552717486</c:v>
                </c:pt>
                <c:pt idx="1">
                  <c:v>4.0660098713216026</c:v>
                </c:pt>
                <c:pt idx="2">
                  <c:v>3.863084650042766</c:v>
                </c:pt>
                <c:pt idx="3">
                  <c:v>3.959324148291242</c:v>
                </c:pt>
                <c:pt idx="4">
                  <c:v>3.8688213246819707</c:v>
                </c:pt>
                <c:pt idx="5">
                  <c:v>3.8887138662107557</c:v>
                </c:pt>
                <c:pt idx="6">
                  <c:v>3.8585123964807804</c:v>
                </c:pt>
                <c:pt idx="7">
                  <c:v>3.8097375916670657</c:v>
                </c:pt>
                <c:pt idx="8">
                  <c:v>3.6996504313767518</c:v>
                </c:pt>
                <c:pt idx="9">
                  <c:v>3.5184955541579375</c:v>
                </c:pt>
              </c:numCache>
            </c:numRef>
          </c:val>
          <c:smooth val="0"/>
        </c:ser>
        <c:ser>
          <c:idx val="1"/>
          <c:order val="1"/>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'5. EVOL. REAL PREC PROM DE  (2)'!$K$8:$K$19</c:f>
              <c:strCache>
                <c:ptCount val="12"/>
                <c:pt idx="0">
                  <c:v>2007</c:v>
                </c:pt>
                <c:pt idx="1">
                  <c:v>2008</c:v>
                </c:pt>
                <c:pt idx="2">
                  <c:v>2009</c:v>
                </c:pt>
                <c:pt idx="3">
                  <c:v>2010</c:v>
                </c:pt>
                <c:pt idx="4">
                  <c:v>2011</c:v>
                </c:pt>
                <c:pt idx="5">
                  <c:v>2012</c:v>
                </c:pt>
                <c:pt idx="6">
                  <c:v>2013</c:v>
                </c:pt>
                <c:pt idx="7">
                  <c:v>2014</c:v>
                </c:pt>
                <c:pt idx="8">
                  <c:v>2015</c:v>
                </c:pt>
                <c:pt idx="9">
                  <c:v>2016</c:v>
                </c:pt>
                <c:pt idx="10">
                  <c:v>2016 1er Semestre</c:v>
                </c:pt>
                <c:pt idx="11">
                  <c:v>2017 1er Semestre</c:v>
                </c:pt>
              </c:strCache>
            </c:strRef>
          </c:cat>
          <c:val>
            <c:numRef>
              <c:f>'5. EVOL. REAL PREC PROM DE  (2)'!$T$8:$T$20</c:f>
              <c:numCache>
                <c:formatCode>General</c:formatCode>
                <c:ptCount val="13"/>
                <c:pt idx="10" formatCode="_(* #,##0.00_);_(* \(#,##0.00\);_(* &quot;-&quot;??_);_(@_)">
                  <c:v>3.0874967005725962</c:v>
                </c:pt>
                <c:pt idx="11" formatCode="_(* #,##0.00_);_(* \(#,##0.00\);_(* &quot;-&quot;??_);_(@_)">
                  <c:v>2.9829007419733</c:v>
                </c:pt>
              </c:numCache>
            </c:numRef>
          </c:val>
          <c:smooth val="0"/>
        </c:ser>
        <c:dLbls>
          <c:showLegendKey val="0"/>
          <c:showVal val="0"/>
          <c:showCatName val="0"/>
          <c:showSerName val="0"/>
          <c:showPercent val="0"/>
          <c:showBubbleSize val="0"/>
        </c:dLbls>
        <c:marker val="1"/>
        <c:smooth val="0"/>
        <c:axId val="207085952"/>
        <c:axId val="207087488"/>
      </c:lineChart>
      <c:catAx>
        <c:axId val="207085952"/>
        <c:scaling>
          <c:orientation val="minMax"/>
        </c:scaling>
        <c:delete val="0"/>
        <c:axPos val="b"/>
        <c:numFmt formatCode="General" sourceLinked="1"/>
        <c:majorTickMark val="none"/>
        <c:minorTickMark val="none"/>
        <c:tickLblPos val="nextTo"/>
        <c:txPr>
          <a:bodyPr/>
          <a:lstStyle/>
          <a:p>
            <a:pPr>
              <a:defRPr sz="800"/>
            </a:pPr>
            <a:endParaRPr lang="es-CO"/>
          </a:p>
        </c:txPr>
        <c:crossAx val="207087488"/>
        <c:crosses val="autoZero"/>
        <c:auto val="1"/>
        <c:lblAlgn val="ctr"/>
        <c:lblOffset val="100"/>
        <c:noMultiLvlLbl val="0"/>
      </c:catAx>
      <c:valAx>
        <c:axId val="207087488"/>
        <c:scaling>
          <c:orientation val="minMax"/>
        </c:scaling>
        <c:delete val="0"/>
        <c:axPos val="l"/>
        <c:majorGridlines/>
        <c:title>
          <c:tx>
            <c:rich>
              <a:bodyPr/>
              <a:lstStyle/>
              <a:p>
                <a:pPr>
                  <a:defRPr/>
                </a:pPr>
                <a:r>
                  <a:rPr lang="es-CO"/>
                  <a:t>Pesos constantes (Base 2014)</a:t>
                </a:r>
              </a:p>
            </c:rich>
          </c:tx>
          <c:layout/>
          <c:overlay val="0"/>
        </c:title>
        <c:numFmt formatCode="_(* #,##0.00_);_(* \(#,##0.00\);_(* &quot;-&quot;??_);_(@_)" sourceLinked="1"/>
        <c:majorTickMark val="none"/>
        <c:minorTickMark val="none"/>
        <c:tickLblPos val="nextTo"/>
        <c:crossAx val="20708595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61911</xdr:colOff>
      <xdr:row>58</xdr:row>
      <xdr:rowOff>80962</xdr:rowOff>
    </xdr:from>
    <xdr:to>
      <xdr:col>7</xdr:col>
      <xdr:colOff>1057274</xdr:colOff>
      <xdr:row>87</xdr:row>
      <xdr:rowOff>133350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32</xdr:row>
      <xdr:rowOff>42862</xdr:rowOff>
    </xdr:from>
    <xdr:to>
      <xdr:col>9</xdr:col>
      <xdr:colOff>428625</xdr:colOff>
      <xdr:row>52</xdr:row>
      <xdr:rowOff>95250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94</xdr:row>
      <xdr:rowOff>0</xdr:rowOff>
    </xdr:from>
    <xdr:to>
      <xdr:col>9</xdr:col>
      <xdr:colOff>428625</xdr:colOff>
      <xdr:row>114</xdr:row>
      <xdr:rowOff>52388</xdr:rowOff>
    </xdr:to>
    <xdr:graphicFrame macro="">
      <xdr:nvGraphicFramePr>
        <xdr:cNvPr id="3"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21</xdr:row>
      <xdr:rowOff>0</xdr:rowOff>
    </xdr:from>
    <xdr:to>
      <xdr:col>10</xdr:col>
      <xdr:colOff>392906</xdr:colOff>
      <xdr:row>42</xdr:row>
      <xdr:rowOff>119062</xdr:rowOff>
    </xdr:to>
    <xdr:graphicFrame macro="">
      <xdr:nvGraphicFramePr>
        <xdr:cNvPr id="5"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52385</xdr:colOff>
      <xdr:row>25</xdr:row>
      <xdr:rowOff>71436</xdr:rowOff>
    </xdr:from>
    <xdr:to>
      <xdr:col>7</xdr:col>
      <xdr:colOff>304799</xdr:colOff>
      <xdr:row>49</xdr:row>
      <xdr:rowOff>57150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33337</xdr:colOff>
      <xdr:row>34</xdr:row>
      <xdr:rowOff>61911</xdr:rowOff>
    </xdr:from>
    <xdr:to>
      <xdr:col>9</xdr:col>
      <xdr:colOff>28575</xdr:colOff>
      <xdr:row>53</xdr:row>
      <xdr:rowOff>114300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632573</xdr:colOff>
      <xdr:row>23</xdr:row>
      <xdr:rowOff>77133</xdr:rowOff>
    </xdr:from>
    <xdr:to>
      <xdr:col>17</xdr:col>
      <xdr:colOff>438150</xdr:colOff>
      <xdr:row>41</xdr:row>
      <xdr:rowOff>180974</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152401</xdr:colOff>
      <xdr:row>18</xdr:row>
      <xdr:rowOff>39498</xdr:rowOff>
    </xdr:from>
    <xdr:to>
      <xdr:col>9</xdr:col>
      <xdr:colOff>1003300</xdr:colOff>
      <xdr:row>39</xdr:row>
      <xdr:rowOff>63499</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677396</xdr:colOff>
      <xdr:row>20</xdr:row>
      <xdr:rowOff>62192</xdr:rowOff>
    </xdr:from>
    <xdr:to>
      <xdr:col>22</xdr:col>
      <xdr:colOff>342900</xdr:colOff>
      <xdr:row>40</xdr:row>
      <xdr:rowOff>12700</xdr:rowOff>
    </xdr:to>
    <xdr:graphicFrame macro="">
      <xdr:nvGraphicFramePr>
        <xdr:cNvPr id="3" name="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Sergio Murillo" refreshedDate="42019.455092824071" createdVersion="4" refreshedVersion="4" minRefreshableVersion="3" recordCount="16">
  <cacheSource type="worksheet">
    <worksheetSource ref="B7:E23" sheet="1. ASISTENCIA A PELICULAS COL."/>
  </cacheSource>
  <cacheFields count="4">
    <cacheField name="AÑO" numFmtId="0">
      <sharedItems containsSemiMixedTypes="0" containsString="0" containsNumber="1" containsInteger="1" minValue="2007" maxValue="2014" count="8">
        <n v="2007"/>
        <n v="2008"/>
        <n v="2009"/>
        <n v="2010"/>
        <n v="2011"/>
        <n v="2012"/>
        <n v="2013"/>
        <n v="2014"/>
      </sharedItems>
    </cacheField>
    <cacheField name="SEMESTRE" numFmtId="0">
      <sharedItems containsSemiMixedTypes="0" containsString="0" containsNumber="1" containsInteger="1" minValue="1" maxValue="2" count="2">
        <n v="1"/>
        <n v="2"/>
      </sharedItems>
    </cacheField>
    <cacheField name="TAQUILLA" numFmtId="165">
      <sharedItems containsSemiMixedTypes="0" containsString="0" containsNumber="1" containsInteger="1" minValue="3815318071" maxValue="14875142480"/>
    </cacheField>
    <cacheField name="ASISTENCIA" numFmtId="165">
      <sharedItems containsSemiMixedTypes="0" containsString="0" containsNumber="1" containsInteger="1" minValue="512416" maxValue="2176843"/>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sistenteplaneacion" refreshedDate="42774.454798842591" createdVersion="4" refreshedVersion="4" minRefreshableVersion="3" recordCount="20">
  <cacheSource type="worksheet">
    <worksheetSource ref="I9:L29" sheet="4.PART. AST. NAL. EN TOT. ASIST"/>
  </cacheSource>
  <cacheFields count="4">
    <cacheField name="AÑO" numFmtId="0">
      <sharedItems containsSemiMixedTypes="0" containsString="0" containsNumber="1" containsInteger="1" minValue="2007" maxValue="2016" count="10">
        <n v="2007"/>
        <n v="2008"/>
        <n v="2009"/>
        <n v="2010"/>
        <n v="2011"/>
        <n v="2012"/>
        <n v="2013"/>
        <n v="2014"/>
        <n v="2015"/>
        <n v="2016"/>
      </sharedItems>
    </cacheField>
    <cacheField name="SEMESTRE" numFmtId="0">
      <sharedItems containsSemiMixedTypes="0" containsString="0" containsNumber="1" containsInteger="1" minValue="1" maxValue="2" count="2">
        <n v="1"/>
        <n v="2"/>
      </sharedItems>
    </cacheField>
    <cacheField name="TAQUILLA" numFmtId="165">
      <sharedItems containsSemiMixedTypes="0" containsString="0" containsNumber="1" containsInteger="1" minValue="3815318071" maxValue="18909011850"/>
    </cacheField>
    <cacheField name="ASISTENCIA" numFmtId="165">
      <sharedItems containsSemiMixedTypes="0" containsString="0" containsNumber="1" containsInteger="1" minValue="512416" maxValue="265789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pivotCacheRecords>
</file>

<file path=xl/pivotCache/pivotCacheRecords2.xml><?xml version="1.0" encoding="utf-8"?>
<pivotCacheRecords xmlns="http://schemas.openxmlformats.org/spreadsheetml/2006/main" xmlns:r="http://schemas.openxmlformats.org/officeDocument/2006/relationships" count="20">
  <r>
    <x v="0"/>
    <x v="0"/>
    <n v="11000710100"/>
    <n v="1468730"/>
  </r>
  <r>
    <x v="0"/>
    <x v="1"/>
    <n v="6931117412"/>
    <n v="918405"/>
  </r>
  <r>
    <x v="1"/>
    <x v="0"/>
    <n v="13661137819"/>
    <n v="1766013"/>
  </r>
  <r>
    <x v="1"/>
    <x v="1"/>
    <n v="3831941927"/>
    <n v="512416"/>
  </r>
  <r>
    <x v="2"/>
    <x v="0"/>
    <n v="4794569666"/>
    <n v="653733"/>
  </r>
  <r>
    <x v="2"/>
    <x v="1"/>
    <n v="3815318071"/>
    <n v="554547"/>
  </r>
  <r>
    <x v="3"/>
    <x v="0"/>
    <n v="4924887340"/>
    <n v="767323"/>
  </r>
  <r>
    <x v="3"/>
    <x v="1"/>
    <n v="5099134636"/>
    <n v="763377"/>
  </r>
  <r>
    <x v="4"/>
    <x v="0"/>
    <n v="14875142480"/>
    <n v="2176843"/>
  </r>
  <r>
    <x v="4"/>
    <x v="1"/>
    <n v="5546706200"/>
    <n v="816894"/>
  </r>
  <r>
    <x v="5"/>
    <x v="0"/>
    <n v="11251299450"/>
    <n v="1630750"/>
  </r>
  <r>
    <x v="5"/>
    <x v="1"/>
    <n v="12576679400"/>
    <n v="1755341"/>
  </r>
  <r>
    <x v="6"/>
    <x v="0"/>
    <n v="9960268450"/>
    <n v="1416691"/>
  </r>
  <r>
    <x v="6"/>
    <x v="1"/>
    <n v="5631910750"/>
    <n v="755072"/>
  </r>
  <r>
    <x v="7"/>
    <x v="0"/>
    <n v="9280421730"/>
    <n v="1306555"/>
  </r>
  <r>
    <x v="7"/>
    <x v="1"/>
    <n v="6433457700"/>
    <n v="900880"/>
  </r>
  <r>
    <x v="8"/>
    <x v="0"/>
    <n v="14262908410"/>
    <n v="2006085"/>
  </r>
  <r>
    <x v="8"/>
    <x v="1"/>
    <n v="10588829137"/>
    <n v="1440446"/>
  </r>
  <r>
    <x v="9"/>
    <x v="0"/>
    <n v="16562568153"/>
    <n v="2127634"/>
  </r>
  <r>
    <x v="9"/>
    <x v="1"/>
    <n v="18909011850"/>
    <n v="265789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G7:I16" firstHeaderRow="0" firstDataRow="1" firstDataCol="1" rowPageCount="1" colPageCount="1"/>
  <pivotFields count="4">
    <pivotField axis="axisRow" showAll="0">
      <items count="9">
        <item x="0"/>
        <item x="1"/>
        <item x="2"/>
        <item x="3"/>
        <item x="4"/>
        <item x="5"/>
        <item x="6"/>
        <item x="7"/>
        <item t="default"/>
      </items>
    </pivotField>
    <pivotField axis="axisPage" multipleItemSelectionAllowed="1" showAll="0">
      <items count="3">
        <item x="0"/>
        <item x="1"/>
        <item t="default"/>
      </items>
    </pivotField>
    <pivotField dataField="1" numFmtId="165" showAll="0"/>
    <pivotField dataField="1" numFmtId="165" showAll="0"/>
  </pivotFields>
  <rowFields count="1">
    <field x="0"/>
  </rowFields>
  <rowItems count="9">
    <i>
      <x/>
    </i>
    <i>
      <x v="1"/>
    </i>
    <i>
      <x v="2"/>
    </i>
    <i>
      <x v="3"/>
    </i>
    <i>
      <x v="4"/>
    </i>
    <i>
      <x v="5"/>
    </i>
    <i>
      <x v="6"/>
    </i>
    <i>
      <x v="7"/>
    </i>
    <i t="grand">
      <x/>
    </i>
  </rowItems>
  <colFields count="1">
    <field x="-2"/>
  </colFields>
  <colItems count="2">
    <i>
      <x/>
    </i>
    <i i="1">
      <x v="1"/>
    </i>
  </colItems>
  <pageFields count="1">
    <pageField fld="1" hier="-1"/>
  </pageFields>
  <dataFields count="2">
    <dataField name="Suma de TAQUILLA" fld="2" baseField="0" baseItem="0"/>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3" cacheId="1" applyNumberFormats="0" applyBorderFormats="0" applyFontFormats="0" applyPatternFormats="0" applyAlignmentFormats="0" applyWidthHeightFormats="1" dataCaption="Valores" updatedVersion="4" minRefreshableVersion="3" useAutoFormatting="1" itemPrintTitles="1" createdVersion="4" indent="0" outline="1" outlineData="1" multipleFieldFilters="0">
  <location ref="N9:O20" firstHeaderRow="1" firstDataRow="1" firstDataCol="1" rowPageCount="1" colPageCount="1"/>
  <pivotFields count="4">
    <pivotField axis="axisRow" showAll="0">
      <items count="11">
        <item x="0"/>
        <item x="1"/>
        <item x="2"/>
        <item x="3"/>
        <item x="4"/>
        <item x="5"/>
        <item x="6"/>
        <item x="7"/>
        <item x="8"/>
        <item x="9"/>
        <item t="default"/>
      </items>
    </pivotField>
    <pivotField axis="axisPage" multipleItemSelectionAllowed="1" showAll="0">
      <items count="3">
        <item x="0"/>
        <item x="1"/>
        <item t="default"/>
      </items>
    </pivotField>
    <pivotField numFmtId="165" showAll="0"/>
    <pivotField dataField="1" numFmtId="165" showAll="0"/>
  </pivotFields>
  <rowFields count="1">
    <field x="0"/>
  </rowFields>
  <rowItems count="11">
    <i>
      <x/>
    </i>
    <i>
      <x v="1"/>
    </i>
    <i>
      <x v="2"/>
    </i>
    <i>
      <x v="3"/>
    </i>
    <i>
      <x v="4"/>
    </i>
    <i>
      <x v="5"/>
    </i>
    <i>
      <x v="6"/>
    </i>
    <i>
      <x v="7"/>
    </i>
    <i>
      <x v="8"/>
    </i>
    <i>
      <x v="9"/>
    </i>
    <i t="grand">
      <x/>
    </i>
  </rowItems>
  <colItems count="1">
    <i/>
  </colItems>
  <pageFields count="1">
    <pageField fld="1" hier="-1"/>
  </pageFields>
  <dataFields count="1">
    <dataField name="Suma de ASISTENCIA"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324"/>
  <sheetViews>
    <sheetView topLeftCell="A76" workbookViewId="0">
      <selection activeCell="I103" sqref="I103"/>
    </sheetView>
  </sheetViews>
  <sheetFormatPr baseColWidth="10" defaultColWidth="10.85546875" defaultRowHeight="15" x14ac:dyDescent="0.25"/>
  <cols>
    <col min="1" max="1" width="10.85546875" style="1"/>
    <col min="2" max="2" width="23.7109375" style="1" bestFit="1" customWidth="1"/>
    <col min="3" max="3" width="17.85546875" style="1" bestFit="1" customWidth="1"/>
    <col min="4" max="4" width="18" style="1" bestFit="1" customWidth="1"/>
    <col min="5" max="5" width="13.140625" style="1" bestFit="1" customWidth="1"/>
    <col min="6" max="6" width="16" style="1" bestFit="1" customWidth="1"/>
    <col min="7" max="7" width="19.7109375" style="1" customWidth="1"/>
    <col min="8" max="8" width="18.42578125" style="1" bestFit="1" customWidth="1"/>
    <col min="9" max="9" width="20" style="1" bestFit="1" customWidth="1"/>
    <col min="10" max="10" width="17.140625" style="1" bestFit="1" customWidth="1"/>
    <col min="11" max="11" width="42.7109375" style="1" bestFit="1" customWidth="1"/>
    <col min="12" max="12" width="14.42578125" style="1" bestFit="1" customWidth="1"/>
    <col min="13" max="13" width="14.7109375" style="1" bestFit="1" customWidth="1"/>
    <col min="14" max="14" width="13.140625" style="1" bestFit="1" customWidth="1"/>
    <col min="15" max="15" width="18.85546875" style="1" bestFit="1" customWidth="1"/>
    <col min="16" max="16" width="14" style="1" bestFit="1" customWidth="1"/>
    <col min="17" max="16384" width="10.85546875" style="1"/>
  </cols>
  <sheetData>
    <row r="2" spans="2:9" x14ac:dyDescent="0.25">
      <c r="B2" s="136" t="s">
        <v>106</v>
      </c>
      <c r="C2" s="136"/>
      <c r="D2" s="136"/>
      <c r="E2" s="136"/>
      <c r="F2" s="136"/>
      <c r="G2" s="136"/>
      <c r="H2" s="136"/>
      <c r="I2" s="136"/>
    </row>
    <row r="3" spans="2:9" s="23" customFormat="1" x14ac:dyDescent="0.25"/>
    <row r="5" spans="2:9" x14ac:dyDescent="0.25">
      <c r="G5" s="28" t="s">
        <v>1</v>
      </c>
      <c r="H5" s="57" t="s">
        <v>8</v>
      </c>
    </row>
    <row r="7" spans="2:9" x14ac:dyDescent="0.25">
      <c r="B7" s="4" t="s">
        <v>0</v>
      </c>
      <c r="C7" s="4" t="s">
        <v>1</v>
      </c>
      <c r="D7" s="4" t="s">
        <v>2</v>
      </c>
      <c r="E7" s="4" t="s">
        <v>3</v>
      </c>
      <c r="G7" s="28" t="s">
        <v>4</v>
      </c>
      <c r="H7" s="57" t="s">
        <v>6</v>
      </c>
      <c r="I7" s="57" t="s">
        <v>7</v>
      </c>
    </row>
    <row r="8" spans="2:9" x14ac:dyDescent="0.25">
      <c r="B8" s="2">
        <v>2007</v>
      </c>
      <c r="C8" s="2">
        <v>1</v>
      </c>
      <c r="D8" s="3">
        <v>11000710100</v>
      </c>
      <c r="E8" s="3">
        <v>1468730</v>
      </c>
      <c r="G8" s="27">
        <v>2007</v>
      </c>
      <c r="H8" s="29">
        <v>17931827512</v>
      </c>
      <c r="I8" s="29">
        <v>2387135</v>
      </c>
    </row>
    <row r="9" spans="2:9" x14ac:dyDescent="0.25">
      <c r="B9" s="2">
        <v>2007</v>
      </c>
      <c r="C9" s="2">
        <v>2</v>
      </c>
      <c r="D9" s="3">
        <v>6931117412</v>
      </c>
      <c r="E9" s="3">
        <v>918405</v>
      </c>
      <c r="G9" s="27">
        <v>2008</v>
      </c>
      <c r="H9" s="29">
        <v>17493079746</v>
      </c>
      <c r="I9" s="29">
        <v>2278429</v>
      </c>
    </row>
    <row r="10" spans="2:9" x14ac:dyDescent="0.25">
      <c r="B10" s="2">
        <v>2008</v>
      </c>
      <c r="C10" s="2">
        <v>1</v>
      </c>
      <c r="D10" s="3">
        <v>13661137819</v>
      </c>
      <c r="E10" s="3">
        <v>1766013</v>
      </c>
      <c r="G10" s="27">
        <v>2009</v>
      </c>
      <c r="H10" s="29">
        <v>8609887737</v>
      </c>
      <c r="I10" s="29">
        <v>1208280</v>
      </c>
    </row>
    <row r="11" spans="2:9" x14ac:dyDescent="0.25">
      <c r="B11" s="2">
        <v>2008</v>
      </c>
      <c r="C11" s="2">
        <v>2</v>
      </c>
      <c r="D11" s="3">
        <v>3831941927</v>
      </c>
      <c r="E11" s="3">
        <v>512416</v>
      </c>
      <c r="G11" s="27">
        <v>2010</v>
      </c>
      <c r="H11" s="29">
        <v>10024021976</v>
      </c>
      <c r="I11" s="29">
        <v>1530700</v>
      </c>
    </row>
    <row r="12" spans="2:9" x14ac:dyDescent="0.25">
      <c r="B12" s="2">
        <v>2009</v>
      </c>
      <c r="C12" s="2">
        <v>1</v>
      </c>
      <c r="D12" s="3">
        <v>4794569666</v>
      </c>
      <c r="E12" s="3">
        <v>653733</v>
      </c>
      <c r="G12" s="27">
        <v>2011</v>
      </c>
      <c r="H12" s="29">
        <v>20421848680</v>
      </c>
      <c r="I12" s="29">
        <v>2993737</v>
      </c>
    </row>
    <row r="13" spans="2:9" x14ac:dyDescent="0.25">
      <c r="B13" s="2">
        <v>2009</v>
      </c>
      <c r="C13" s="2">
        <v>2</v>
      </c>
      <c r="D13" s="3">
        <v>3815318071</v>
      </c>
      <c r="E13" s="3">
        <v>554547</v>
      </c>
      <c r="G13" s="27">
        <v>2012</v>
      </c>
      <c r="H13" s="29">
        <v>23827978850</v>
      </c>
      <c r="I13" s="29">
        <v>3386091</v>
      </c>
    </row>
    <row r="14" spans="2:9" x14ac:dyDescent="0.25">
      <c r="B14" s="2">
        <v>2010</v>
      </c>
      <c r="C14" s="2">
        <v>1</v>
      </c>
      <c r="D14" s="3">
        <v>4924887340</v>
      </c>
      <c r="E14" s="3">
        <v>767323</v>
      </c>
      <c r="G14" s="27">
        <v>2013</v>
      </c>
      <c r="H14" s="29">
        <v>15592179200</v>
      </c>
      <c r="I14" s="29">
        <v>2171763</v>
      </c>
    </row>
    <row r="15" spans="2:9" x14ac:dyDescent="0.25">
      <c r="B15" s="2">
        <v>2010</v>
      </c>
      <c r="C15" s="2">
        <v>2</v>
      </c>
      <c r="D15" s="3">
        <v>5099134636</v>
      </c>
      <c r="E15" s="3">
        <v>763377</v>
      </c>
      <c r="G15" s="27">
        <v>2014</v>
      </c>
      <c r="H15" s="29">
        <v>15713879430</v>
      </c>
      <c r="I15" s="29">
        <v>2207435</v>
      </c>
    </row>
    <row r="16" spans="2:9" x14ac:dyDescent="0.25">
      <c r="B16" s="2">
        <v>2011</v>
      </c>
      <c r="C16" s="2">
        <v>1</v>
      </c>
      <c r="D16" s="3">
        <v>14875142480</v>
      </c>
      <c r="E16" s="3">
        <v>2176843</v>
      </c>
      <c r="G16" s="27" t="s">
        <v>5</v>
      </c>
      <c r="H16" s="29">
        <v>129614703131</v>
      </c>
      <c r="I16" s="29">
        <v>18163570</v>
      </c>
    </row>
    <row r="17" spans="2:10" x14ac:dyDescent="0.25">
      <c r="B17" s="2">
        <v>2011</v>
      </c>
      <c r="C17" s="2">
        <v>2</v>
      </c>
      <c r="D17" s="3">
        <v>5546706200</v>
      </c>
      <c r="E17" s="3">
        <v>816894</v>
      </c>
    </row>
    <row r="18" spans="2:10" x14ac:dyDescent="0.25">
      <c r="B18" s="2">
        <v>2012</v>
      </c>
      <c r="C18" s="2">
        <v>1</v>
      </c>
      <c r="D18" s="3">
        <v>11251299450</v>
      </c>
      <c r="E18" s="3">
        <v>1630750</v>
      </c>
    </row>
    <row r="19" spans="2:10" x14ac:dyDescent="0.25">
      <c r="B19" s="2">
        <v>2012</v>
      </c>
      <c r="C19" s="2">
        <v>2</v>
      </c>
      <c r="D19" s="3">
        <v>12576679400</v>
      </c>
      <c r="E19" s="3">
        <v>1755341</v>
      </c>
    </row>
    <row r="20" spans="2:10" x14ac:dyDescent="0.25">
      <c r="B20" s="2">
        <v>2013</v>
      </c>
      <c r="C20" s="2">
        <v>1</v>
      </c>
      <c r="D20" s="3">
        <v>9960268450</v>
      </c>
      <c r="E20" s="3">
        <v>1416691</v>
      </c>
      <c r="G20" s="51"/>
      <c r="H20" s="51"/>
      <c r="J20" s="45"/>
    </row>
    <row r="21" spans="2:10" x14ac:dyDescent="0.25">
      <c r="B21" s="2">
        <v>2013</v>
      </c>
      <c r="C21" s="2">
        <v>2</v>
      </c>
      <c r="D21" s="3">
        <v>5631910750</v>
      </c>
      <c r="E21" s="3">
        <v>755072</v>
      </c>
      <c r="G21" s="51"/>
      <c r="H21" s="51"/>
      <c r="I21" s="45"/>
      <c r="J21" s="45"/>
    </row>
    <row r="22" spans="2:10" x14ac:dyDescent="0.25">
      <c r="B22" s="48">
        <v>2014</v>
      </c>
      <c r="C22" s="48">
        <v>1</v>
      </c>
      <c r="D22" s="49">
        <v>9280421730</v>
      </c>
      <c r="E22" s="49">
        <v>1306555</v>
      </c>
      <c r="G22" s="51"/>
      <c r="H22" s="51"/>
      <c r="I22" s="45"/>
      <c r="J22" s="45"/>
    </row>
    <row r="23" spans="2:10" s="45" customFormat="1" x14ac:dyDescent="0.25">
      <c r="B23" s="48">
        <v>2014</v>
      </c>
      <c r="C23" s="48">
        <v>2</v>
      </c>
      <c r="D23" s="49">
        <v>6433457700</v>
      </c>
      <c r="E23" s="49">
        <v>900880</v>
      </c>
      <c r="G23" s="51"/>
      <c r="H23" s="51" t="s">
        <v>257</v>
      </c>
      <c r="I23" s="45" t="s">
        <v>3</v>
      </c>
    </row>
    <row r="24" spans="2:10" s="60" customFormat="1" x14ac:dyDescent="0.25">
      <c r="B24" s="48">
        <v>2015</v>
      </c>
      <c r="C24" s="48">
        <v>1</v>
      </c>
      <c r="D24" s="49">
        <f>15051101050-H31</f>
        <v>14262908410</v>
      </c>
      <c r="E24" s="49">
        <f>2111425-I31</f>
        <v>2006085</v>
      </c>
      <c r="G24" s="89" t="s">
        <v>218</v>
      </c>
      <c r="H24" s="90">
        <v>6055000</v>
      </c>
      <c r="I24" s="90">
        <v>1089</v>
      </c>
    </row>
    <row r="25" spans="2:10" s="60" customFormat="1" x14ac:dyDescent="0.25">
      <c r="B25" s="48">
        <v>2015</v>
      </c>
      <c r="C25" s="48">
        <v>2</v>
      </c>
      <c r="D25" s="49">
        <f>10574158137+H24</f>
        <v>10580213137</v>
      </c>
      <c r="E25" s="49">
        <f>1438091+I24</f>
        <v>1439180</v>
      </c>
      <c r="G25" s="89" t="s">
        <v>219</v>
      </c>
      <c r="H25" s="90">
        <v>8616000</v>
      </c>
      <c r="I25" s="90">
        <v>1266</v>
      </c>
    </row>
    <row r="26" spans="2:10" s="60" customFormat="1" x14ac:dyDescent="0.25">
      <c r="B26" s="48">
        <v>2016</v>
      </c>
      <c r="C26" s="48">
        <v>1</v>
      </c>
      <c r="D26" s="49">
        <v>16562568153</v>
      </c>
      <c r="E26" s="49">
        <v>2127634</v>
      </c>
      <c r="G26" s="96"/>
      <c r="H26" s="96"/>
      <c r="I26" s="96"/>
    </row>
    <row r="27" spans="2:10" s="60" customFormat="1" x14ac:dyDescent="0.25">
      <c r="B27" s="48">
        <v>2016</v>
      </c>
      <c r="C27" s="48">
        <v>2</v>
      </c>
      <c r="D27" s="49">
        <v>18909011850</v>
      </c>
      <c r="E27" s="49">
        <v>2657898</v>
      </c>
      <c r="G27" s="96"/>
      <c r="H27" s="96"/>
      <c r="I27" s="96"/>
    </row>
    <row r="28" spans="2:10" s="60" customFormat="1" x14ac:dyDescent="0.25">
      <c r="B28" s="48">
        <v>2017</v>
      </c>
      <c r="C28" s="48">
        <v>1</v>
      </c>
      <c r="D28" s="49">
        <f>14788049854+H33</f>
        <v>14967945904</v>
      </c>
      <c r="E28" s="49">
        <f>1992522+I33</f>
        <v>2014545</v>
      </c>
      <c r="G28" s="96"/>
      <c r="H28" s="96"/>
      <c r="I28" s="96"/>
    </row>
    <row r="29" spans="2:10" s="60" customFormat="1" x14ac:dyDescent="0.25">
      <c r="B29" s="48">
        <v>2017</v>
      </c>
      <c r="C29" s="48">
        <v>2</v>
      </c>
      <c r="D29" s="49"/>
      <c r="E29" s="49"/>
      <c r="G29" s="96"/>
      <c r="H29" s="96"/>
      <c r="I29" s="96"/>
    </row>
    <row r="30" spans="2:10" s="45" customFormat="1" x14ac:dyDescent="0.25">
      <c r="B30" s="50"/>
      <c r="C30" s="50"/>
      <c r="D30" s="53"/>
      <c r="E30" s="53"/>
      <c r="G30" s="51"/>
      <c r="H30" s="51"/>
    </row>
    <row r="31" spans="2:10" x14ac:dyDescent="0.25">
      <c r="B31" s="5" t="s">
        <v>0</v>
      </c>
      <c r="C31" s="5" t="s">
        <v>2</v>
      </c>
      <c r="D31" s="5" t="s">
        <v>3</v>
      </c>
      <c r="F31" s="51"/>
      <c r="G31" s="94" t="s">
        <v>258</v>
      </c>
      <c r="H31" s="90">
        <v>788192640</v>
      </c>
      <c r="I31" s="90">
        <v>105340</v>
      </c>
      <c r="J31" s="95">
        <v>46082</v>
      </c>
    </row>
    <row r="32" spans="2:10" x14ac:dyDescent="0.25">
      <c r="B32" s="2">
        <v>2007</v>
      </c>
      <c r="C32" s="49">
        <v>17931827512</v>
      </c>
      <c r="D32" s="49">
        <v>2387135</v>
      </c>
      <c r="F32" s="51"/>
      <c r="G32" s="51"/>
      <c r="I32" s="45"/>
      <c r="J32" s="45"/>
    </row>
    <row r="33" spans="2:10" x14ac:dyDescent="0.25">
      <c r="B33" s="2">
        <v>2008</v>
      </c>
      <c r="C33" s="49">
        <v>17493079746</v>
      </c>
      <c r="D33" s="49">
        <v>2278429</v>
      </c>
      <c r="F33" s="51"/>
      <c r="G33" s="39" t="s">
        <v>350</v>
      </c>
      <c r="H33" s="49">
        <v>179896050</v>
      </c>
      <c r="I33" s="111">
        <v>22023</v>
      </c>
      <c r="J33" s="45"/>
    </row>
    <row r="34" spans="2:10" x14ac:dyDescent="0.25">
      <c r="B34" s="2">
        <v>2009</v>
      </c>
      <c r="C34" s="49">
        <v>8609887737</v>
      </c>
      <c r="D34" s="49">
        <v>1208280</v>
      </c>
      <c r="F34" s="51"/>
      <c r="G34" s="51"/>
      <c r="I34" s="45"/>
      <c r="J34" s="45"/>
    </row>
    <row r="35" spans="2:10" x14ac:dyDescent="0.25">
      <c r="B35" s="2">
        <v>2010</v>
      </c>
      <c r="C35" s="49">
        <v>10024021976</v>
      </c>
      <c r="D35" s="49">
        <v>1530700</v>
      </c>
      <c r="F35" s="51"/>
      <c r="G35" s="51"/>
      <c r="I35" s="45"/>
      <c r="J35" s="45"/>
    </row>
    <row r="36" spans="2:10" x14ac:dyDescent="0.25">
      <c r="B36" s="2">
        <v>2011</v>
      </c>
      <c r="C36" s="49">
        <v>20421848680</v>
      </c>
      <c r="D36" s="49">
        <v>2993737</v>
      </c>
      <c r="F36" s="51"/>
      <c r="G36" s="51"/>
      <c r="I36" s="45"/>
      <c r="J36" s="45"/>
    </row>
    <row r="37" spans="2:10" x14ac:dyDescent="0.25">
      <c r="B37" s="2">
        <v>2012</v>
      </c>
      <c r="C37" s="49">
        <v>23827978850</v>
      </c>
      <c r="D37" s="49">
        <v>3386091</v>
      </c>
      <c r="F37" s="51"/>
      <c r="G37" s="51"/>
      <c r="I37" s="45"/>
      <c r="J37" s="45"/>
    </row>
    <row r="38" spans="2:10" x14ac:dyDescent="0.25">
      <c r="B38" s="2">
        <v>2013</v>
      </c>
      <c r="C38" s="49">
        <v>15592179200</v>
      </c>
      <c r="D38" s="49">
        <v>2171763</v>
      </c>
      <c r="F38" s="51"/>
      <c r="G38" s="51"/>
      <c r="I38" s="45"/>
      <c r="J38" s="45"/>
    </row>
    <row r="39" spans="2:10" x14ac:dyDescent="0.25">
      <c r="B39" s="48">
        <v>2014</v>
      </c>
      <c r="C39" s="49">
        <v>15713879430</v>
      </c>
      <c r="D39" s="49">
        <v>2207435</v>
      </c>
      <c r="G39" s="91">
        <f>((D39-D38)/D38)*100</f>
        <v>1.6425365014506648</v>
      </c>
      <c r="I39" s="45"/>
      <c r="J39" s="45"/>
    </row>
    <row r="40" spans="2:10" s="60" customFormat="1" x14ac:dyDescent="0.25">
      <c r="B40" s="48">
        <v>2015</v>
      </c>
      <c r="C40" s="49">
        <f>D24+D25</f>
        <v>24843121547</v>
      </c>
      <c r="D40" s="49">
        <f>E24+E25</f>
        <v>3445265</v>
      </c>
      <c r="F40" s="39">
        <f>D40/36</f>
        <v>95701.805555555562</v>
      </c>
      <c r="G40" s="91">
        <f>((D40-D39)/D39)*100</f>
        <v>56.075490331538639</v>
      </c>
    </row>
    <row r="41" spans="2:10" s="60" customFormat="1" x14ac:dyDescent="0.25">
      <c r="B41" s="48">
        <v>2016</v>
      </c>
      <c r="C41" s="49">
        <f>D26+D27</f>
        <v>35471580003</v>
      </c>
      <c r="D41" s="49">
        <f>E26+E27</f>
        <v>4785532</v>
      </c>
      <c r="F41" s="54"/>
      <c r="G41" s="91"/>
    </row>
    <row r="42" spans="2:10" s="60" customFormat="1" x14ac:dyDescent="0.25">
      <c r="B42" s="48">
        <v>2017</v>
      </c>
      <c r="C42" s="49"/>
      <c r="D42" s="49"/>
      <c r="F42" s="54"/>
      <c r="G42" s="91"/>
    </row>
    <row r="43" spans="2:10" x14ac:dyDescent="0.25">
      <c r="F43" s="51"/>
      <c r="G43" s="51"/>
      <c r="I43" s="45"/>
      <c r="J43" s="45"/>
    </row>
    <row r="44" spans="2:10" x14ac:dyDescent="0.25">
      <c r="B44" s="136" t="s">
        <v>9</v>
      </c>
      <c r="C44" s="136"/>
      <c r="D44" s="136"/>
      <c r="F44" s="51"/>
      <c r="G44" s="51"/>
    </row>
    <row r="45" spans="2:10" x14ac:dyDescent="0.25">
      <c r="B45" s="5" t="s">
        <v>0</v>
      </c>
      <c r="C45" s="5" t="s">
        <v>2</v>
      </c>
      <c r="D45" s="5" t="s">
        <v>3</v>
      </c>
      <c r="F45" s="51"/>
      <c r="G45" s="51"/>
    </row>
    <row r="46" spans="2:10" x14ac:dyDescent="0.25">
      <c r="B46" s="2">
        <v>2007</v>
      </c>
      <c r="C46" s="3">
        <f>C32/1000000</f>
        <v>17931.827512</v>
      </c>
      <c r="D46" s="3">
        <f>D32/1000</f>
        <v>2387.1350000000002</v>
      </c>
      <c r="F46" s="51"/>
      <c r="G46" s="51"/>
    </row>
    <row r="47" spans="2:10" x14ac:dyDescent="0.25">
      <c r="B47" s="2">
        <v>2008</v>
      </c>
      <c r="C47" s="46">
        <f t="shared" ref="C47:C53" si="0">C33/1000000</f>
        <v>17493.079745999999</v>
      </c>
      <c r="D47" s="46">
        <f t="shared" ref="D47:D53" si="1">D33/1000</f>
        <v>2278.4290000000001</v>
      </c>
      <c r="F47" s="51"/>
      <c r="G47" s="51"/>
    </row>
    <row r="48" spans="2:10" x14ac:dyDescent="0.25">
      <c r="B48" s="2">
        <v>2009</v>
      </c>
      <c r="C48" s="46">
        <f t="shared" si="0"/>
        <v>8609.8877369999991</v>
      </c>
      <c r="D48" s="46">
        <f t="shared" si="1"/>
        <v>1208.28</v>
      </c>
      <c r="F48" s="51"/>
      <c r="G48" s="51"/>
    </row>
    <row r="49" spans="2:7" x14ac:dyDescent="0.25">
      <c r="B49" s="2">
        <v>2010</v>
      </c>
      <c r="C49" s="46">
        <f t="shared" si="0"/>
        <v>10024.021976</v>
      </c>
      <c r="D49" s="46">
        <f t="shared" si="1"/>
        <v>1530.7</v>
      </c>
    </row>
    <row r="50" spans="2:7" x14ac:dyDescent="0.25">
      <c r="B50" s="2">
        <v>2011</v>
      </c>
      <c r="C50" s="46">
        <f t="shared" si="0"/>
        <v>20421.848679999999</v>
      </c>
      <c r="D50" s="46">
        <f t="shared" si="1"/>
        <v>2993.7370000000001</v>
      </c>
    </row>
    <row r="51" spans="2:7" x14ac:dyDescent="0.25">
      <c r="B51" s="2">
        <v>2012</v>
      </c>
      <c r="C51" s="46">
        <f t="shared" si="0"/>
        <v>23827.97885</v>
      </c>
      <c r="D51" s="46">
        <f t="shared" si="1"/>
        <v>3386.0909999999999</v>
      </c>
    </row>
    <row r="52" spans="2:7" x14ac:dyDescent="0.25">
      <c r="B52" s="2">
        <v>2013</v>
      </c>
      <c r="C52" s="46">
        <f t="shared" si="0"/>
        <v>15592.1792</v>
      </c>
      <c r="D52" s="46">
        <f t="shared" si="1"/>
        <v>2171.7629999999999</v>
      </c>
    </row>
    <row r="53" spans="2:7" x14ac:dyDescent="0.25">
      <c r="B53" s="48">
        <v>2014</v>
      </c>
      <c r="C53" s="46">
        <f t="shared" si="0"/>
        <v>15713.879430000001</v>
      </c>
      <c r="D53" s="46">
        <f t="shared" si="1"/>
        <v>2207.4349999999999</v>
      </c>
    </row>
    <row r="54" spans="2:7" s="60" customFormat="1" x14ac:dyDescent="0.25">
      <c r="B54" s="48">
        <v>2015</v>
      </c>
      <c r="C54" s="46">
        <f>C40/1000000</f>
        <v>24843.121546999999</v>
      </c>
      <c r="D54" s="46">
        <f>D40/1000</f>
        <v>3445.2649999999999</v>
      </c>
      <c r="F54" s="55">
        <f>((D57-D56)/D56)*100</f>
        <v>-5.3152468892676064</v>
      </c>
      <c r="G54" s="84">
        <f>D41-D40</f>
        <v>1340267</v>
      </c>
    </row>
    <row r="55" spans="2:7" s="60" customFormat="1" x14ac:dyDescent="0.25">
      <c r="B55" s="48">
        <v>2016</v>
      </c>
      <c r="C55" s="46">
        <f>C41/1000000</f>
        <v>35471.580003000003</v>
      </c>
      <c r="D55" s="46">
        <f>D41/1000</f>
        <v>4785.5320000000002</v>
      </c>
      <c r="F55" s="103"/>
      <c r="G55" s="84"/>
    </row>
    <row r="56" spans="2:7" s="60" customFormat="1" x14ac:dyDescent="0.25">
      <c r="B56" s="48" t="s">
        <v>351</v>
      </c>
      <c r="C56" s="46">
        <f>D26/1000000</f>
        <v>16562.568153</v>
      </c>
      <c r="D56" s="46">
        <f>E26/1000</f>
        <v>2127.634</v>
      </c>
      <c r="F56" s="103"/>
      <c r="G56" s="84"/>
    </row>
    <row r="57" spans="2:7" x14ac:dyDescent="0.25">
      <c r="B57" s="48" t="s">
        <v>352</v>
      </c>
      <c r="C57" s="46">
        <f>D28/1000000</f>
        <v>14967.945904</v>
      </c>
      <c r="D57" s="46">
        <f>E28/1000</f>
        <v>2014.5450000000001</v>
      </c>
    </row>
    <row r="58" spans="2:7" x14ac:dyDescent="0.25">
      <c r="E58" s="7"/>
    </row>
    <row r="72" s="60" customFormat="1" x14ac:dyDescent="0.25"/>
    <row r="73" s="60" customFormat="1" x14ac:dyDescent="0.25"/>
    <row r="74" s="60" customFormat="1" x14ac:dyDescent="0.25"/>
    <row r="75" s="60" customFormat="1" x14ac:dyDescent="0.25"/>
    <row r="77" s="60" customFormat="1" x14ac:dyDescent="0.25"/>
    <row r="78" s="60" customFormat="1" x14ac:dyDescent="0.25"/>
    <row r="79" s="60" customFormat="1" x14ac:dyDescent="0.25"/>
    <row r="80" s="60" customFormat="1" x14ac:dyDescent="0.25"/>
    <row r="81" spans="2:16" s="60" customFormat="1" x14ac:dyDescent="0.25"/>
    <row r="82" spans="2:16" s="60" customFormat="1" x14ac:dyDescent="0.25"/>
    <row r="83" spans="2:16" s="60" customFormat="1" x14ac:dyDescent="0.25"/>
    <row r="90" spans="2:16" ht="14.1" customHeight="1" x14ac:dyDescent="0.25">
      <c r="B90" s="137" t="s">
        <v>353</v>
      </c>
      <c r="C90" s="137"/>
      <c r="D90" s="137"/>
      <c r="E90" s="137"/>
      <c r="F90" s="137"/>
      <c r="G90" s="137"/>
    </row>
    <row r="91" spans="2:16" x14ac:dyDescent="0.25">
      <c r="B91" s="137"/>
      <c r="C91" s="137"/>
      <c r="D91" s="137"/>
      <c r="E91" s="137"/>
      <c r="F91" s="137"/>
      <c r="G91" s="137"/>
    </row>
    <row r="92" spans="2:16" x14ac:dyDescent="0.25">
      <c r="B92" s="137"/>
      <c r="C92" s="137"/>
      <c r="D92" s="137"/>
      <c r="E92" s="137"/>
      <c r="F92" s="137"/>
      <c r="G92" s="137"/>
    </row>
    <row r="93" spans="2:16" ht="14.1" customHeight="1" x14ac:dyDescent="0.25">
      <c r="B93" s="137"/>
      <c r="C93" s="137"/>
      <c r="D93" s="137"/>
      <c r="E93" s="137"/>
      <c r="F93" s="137"/>
      <c r="G93" s="137"/>
    </row>
    <row r="94" spans="2:16" x14ac:dyDescent="0.25">
      <c r="B94" s="101"/>
      <c r="C94" s="101"/>
      <c r="D94" s="101"/>
      <c r="E94" s="101"/>
      <c r="F94" s="101"/>
      <c r="G94" s="101"/>
    </row>
    <row r="95" spans="2:16" x14ac:dyDescent="0.25">
      <c r="B95" s="135" t="s">
        <v>375</v>
      </c>
      <c r="C95" s="135"/>
      <c r="D95" s="135"/>
      <c r="E95" s="135"/>
      <c r="F95" s="135"/>
      <c r="G95" s="135"/>
      <c r="J95" s="78" t="s">
        <v>118</v>
      </c>
      <c r="K95" s="78" t="s">
        <v>119</v>
      </c>
      <c r="L95" s="78" t="s">
        <v>120</v>
      </c>
      <c r="M95" s="78" t="s">
        <v>121</v>
      </c>
      <c r="N95" s="78" t="s">
        <v>122</v>
      </c>
      <c r="O95" s="78" t="s">
        <v>123</v>
      </c>
      <c r="P95" s="78" t="s">
        <v>124</v>
      </c>
    </row>
    <row r="96" spans="2:16" x14ac:dyDescent="0.25">
      <c r="B96" s="135"/>
      <c r="C96" s="135"/>
      <c r="D96" s="135"/>
      <c r="E96" s="135"/>
      <c r="F96" s="135"/>
      <c r="G96" s="135"/>
      <c r="J96" s="79">
        <v>3437</v>
      </c>
      <c r="K96" s="83" t="s">
        <v>333</v>
      </c>
      <c r="L96" s="79">
        <v>2017</v>
      </c>
      <c r="M96" s="79">
        <v>1</v>
      </c>
      <c r="N96" s="79">
        <v>5</v>
      </c>
      <c r="O96" s="85">
        <v>2836743424</v>
      </c>
      <c r="P96" s="85">
        <v>383909</v>
      </c>
    </row>
    <row r="97" spans="1:16" x14ac:dyDescent="0.25">
      <c r="B97" s="135"/>
      <c r="C97" s="135"/>
      <c r="D97" s="135"/>
      <c r="E97" s="135"/>
      <c r="F97" s="135"/>
      <c r="G97" s="135"/>
      <c r="J97" s="79">
        <v>3102</v>
      </c>
      <c r="K97" s="83" t="s">
        <v>334</v>
      </c>
      <c r="L97" s="79">
        <v>2017</v>
      </c>
      <c r="M97" s="79">
        <v>1</v>
      </c>
      <c r="N97" s="79">
        <v>17</v>
      </c>
      <c r="O97" s="85">
        <v>742375680</v>
      </c>
      <c r="P97" s="85">
        <v>94381</v>
      </c>
    </row>
    <row r="98" spans="1:16" s="60" customFormat="1" x14ac:dyDescent="0.25">
      <c r="B98" s="135"/>
      <c r="C98" s="135"/>
      <c r="D98" s="135"/>
      <c r="E98" s="135"/>
      <c r="F98" s="135"/>
      <c r="G98" s="135"/>
      <c r="J98" s="79">
        <v>3179</v>
      </c>
      <c r="K98" s="83" t="s">
        <v>335</v>
      </c>
      <c r="L98" s="79">
        <v>2017</v>
      </c>
      <c r="M98" s="79">
        <v>3</v>
      </c>
      <c r="N98" s="79">
        <v>14</v>
      </c>
      <c r="O98" s="85">
        <v>588684032</v>
      </c>
      <c r="P98" s="85">
        <v>80337</v>
      </c>
    </row>
    <row r="99" spans="1:16" s="60" customFormat="1" x14ac:dyDescent="0.25">
      <c r="B99" s="135"/>
      <c r="C99" s="135"/>
      <c r="D99" s="135"/>
      <c r="E99" s="135"/>
      <c r="F99" s="135"/>
      <c r="G99" s="135"/>
      <c r="J99" s="79">
        <v>3388</v>
      </c>
      <c r="K99" s="83" t="s">
        <v>349</v>
      </c>
      <c r="L99" s="79">
        <v>2017</v>
      </c>
      <c r="M99" s="79">
        <v>3</v>
      </c>
      <c r="N99" s="79">
        <v>9</v>
      </c>
      <c r="O99" s="85">
        <v>179896050</v>
      </c>
      <c r="P99" s="85">
        <v>22023</v>
      </c>
    </row>
    <row r="100" spans="1:16" x14ac:dyDescent="0.25">
      <c r="B100" s="135"/>
      <c r="C100" s="135"/>
      <c r="D100" s="135"/>
      <c r="E100" s="135"/>
      <c r="F100" s="135"/>
      <c r="G100" s="135"/>
      <c r="J100" s="79">
        <v>3096</v>
      </c>
      <c r="K100" s="83" t="s">
        <v>337</v>
      </c>
      <c r="L100" s="79">
        <v>2017</v>
      </c>
      <c r="M100" s="79">
        <v>3</v>
      </c>
      <c r="N100" s="79">
        <v>30</v>
      </c>
      <c r="O100" s="85">
        <v>41375000</v>
      </c>
      <c r="P100" s="85">
        <v>6290</v>
      </c>
    </row>
    <row r="101" spans="1:16" x14ac:dyDescent="0.25">
      <c r="B101" s="60"/>
      <c r="C101" s="60"/>
      <c r="D101" s="60"/>
      <c r="E101" s="60"/>
      <c r="F101" s="60"/>
      <c r="G101" s="60"/>
      <c r="J101" s="79">
        <v>3451</v>
      </c>
      <c r="K101" s="83" t="s">
        <v>336</v>
      </c>
      <c r="L101" s="79">
        <v>2017</v>
      </c>
      <c r="M101" s="79">
        <v>3</v>
      </c>
      <c r="N101" s="79">
        <v>30</v>
      </c>
      <c r="O101" s="85">
        <v>33633800</v>
      </c>
      <c r="P101" s="85">
        <v>4434</v>
      </c>
    </row>
    <row r="102" spans="1:16" ht="15" customHeight="1" x14ac:dyDescent="0.25">
      <c r="J102" s="79">
        <v>3457</v>
      </c>
      <c r="K102" s="83" t="s">
        <v>348</v>
      </c>
      <c r="L102" s="79">
        <v>2017</v>
      </c>
      <c r="M102" s="79">
        <v>3</v>
      </c>
      <c r="N102" s="79">
        <v>1</v>
      </c>
      <c r="O102" s="85">
        <v>26503350</v>
      </c>
      <c r="P102" s="85">
        <v>4000</v>
      </c>
    </row>
    <row r="103" spans="1:16" x14ac:dyDescent="0.25">
      <c r="J103" s="79">
        <v>3438</v>
      </c>
      <c r="K103" s="83" t="s">
        <v>341</v>
      </c>
      <c r="L103" s="79">
        <v>2017</v>
      </c>
      <c r="M103" s="79">
        <v>4</v>
      </c>
      <c r="N103" s="79">
        <v>27</v>
      </c>
      <c r="O103" s="85">
        <v>706980672</v>
      </c>
      <c r="P103" s="85">
        <v>90415</v>
      </c>
    </row>
    <row r="104" spans="1:16" x14ac:dyDescent="0.25">
      <c r="J104" s="79">
        <v>3390</v>
      </c>
      <c r="K104" s="83" t="s">
        <v>338</v>
      </c>
      <c r="L104" s="79">
        <v>2017</v>
      </c>
      <c r="M104" s="79">
        <v>4</v>
      </c>
      <c r="N104" s="79">
        <v>6</v>
      </c>
      <c r="O104" s="85">
        <v>249660496</v>
      </c>
      <c r="P104" s="85">
        <v>32419</v>
      </c>
    </row>
    <row r="105" spans="1:16" x14ac:dyDescent="0.25">
      <c r="A105" s="81"/>
      <c r="B105" s="81"/>
      <c r="C105" s="81"/>
      <c r="D105" s="81"/>
      <c r="E105" s="81"/>
      <c r="F105" s="81"/>
      <c r="G105" s="81"/>
      <c r="H105" s="81"/>
      <c r="J105" s="79">
        <v>3471</v>
      </c>
      <c r="K105" s="83" t="s">
        <v>339</v>
      </c>
      <c r="L105" s="79">
        <v>2017</v>
      </c>
      <c r="M105" s="79">
        <v>4</v>
      </c>
      <c r="N105" s="79">
        <v>17</v>
      </c>
      <c r="O105" s="85">
        <v>107964848</v>
      </c>
      <c r="P105" s="85">
        <v>13582</v>
      </c>
    </row>
    <row r="106" spans="1:16" x14ac:dyDescent="0.25">
      <c r="A106" s="81"/>
      <c r="B106" s="101"/>
      <c r="C106" s="101"/>
      <c r="D106" s="101"/>
      <c r="E106" s="101"/>
      <c r="F106" s="101"/>
      <c r="G106" s="101"/>
      <c r="H106" s="81"/>
      <c r="J106" s="79">
        <v>3419</v>
      </c>
      <c r="K106" s="83" t="s">
        <v>340</v>
      </c>
      <c r="L106" s="79">
        <v>2017</v>
      </c>
      <c r="M106" s="79">
        <v>4</v>
      </c>
      <c r="N106" s="79">
        <v>26</v>
      </c>
      <c r="O106" s="85">
        <v>42772000</v>
      </c>
      <c r="P106" s="85">
        <v>5535</v>
      </c>
    </row>
    <row r="107" spans="1:16" x14ac:dyDescent="0.25">
      <c r="A107" s="81"/>
      <c r="B107" s="101"/>
      <c r="C107" s="101"/>
      <c r="D107" s="101"/>
      <c r="E107" s="101"/>
      <c r="F107" s="101"/>
      <c r="G107" s="101"/>
      <c r="H107" s="81"/>
      <c r="J107" s="79">
        <v>3424</v>
      </c>
      <c r="K107" s="83" t="s">
        <v>345</v>
      </c>
      <c r="L107" s="79">
        <v>2017</v>
      </c>
      <c r="M107" s="79">
        <v>5</v>
      </c>
      <c r="N107" s="79">
        <v>25</v>
      </c>
      <c r="O107" s="85">
        <v>667420032</v>
      </c>
      <c r="P107" s="85">
        <v>82915</v>
      </c>
    </row>
    <row r="108" spans="1:16" x14ac:dyDescent="0.25">
      <c r="A108" s="81"/>
      <c r="B108" s="101"/>
      <c r="C108" s="101"/>
      <c r="D108" s="101"/>
      <c r="E108" s="101"/>
      <c r="F108" s="101"/>
      <c r="G108" s="101"/>
      <c r="H108" s="81"/>
      <c r="J108" s="79">
        <v>3440</v>
      </c>
      <c r="K108" s="83" t="s">
        <v>343</v>
      </c>
      <c r="L108" s="79">
        <v>2017</v>
      </c>
      <c r="M108" s="79">
        <v>5</v>
      </c>
      <c r="N108" s="79">
        <v>11</v>
      </c>
      <c r="O108" s="85">
        <v>133710048</v>
      </c>
      <c r="P108" s="85">
        <v>15558</v>
      </c>
    </row>
    <row r="109" spans="1:16" x14ac:dyDescent="0.25">
      <c r="A109" s="81"/>
      <c r="B109" s="81"/>
      <c r="C109" s="81"/>
      <c r="D109" s="81"/>
      <c r="E109" s="81"/>
      <c r="F109" s="81"/>
      <c r="G109" s="81"/>
      <c r="H109" s="81"/>
      <c r="J109" s="79">
        <v>3357</v>
      </c>
      <c r="K109" s="83" t="s">
        <v>344</v>
      </c>
      <c r="L109" s="79">
        <v>2017</v>
      </c>
      <c r="M109" s="79">
        <v>5</v>
      </c>
      <c r="N109" s="79">
        <v>18</v>
      </c>
      <c r="O109" s="85">
        <v>67659000</v>
      </c>
      <c r="P109" s="85">
        <v>6974</v>
      </c>
    </row>
    <row r="110" spans="1:16" x14ac:dyDescent="0.25">
      <c r="A110" s="81"/>
      <c r="B110" s="81"/>
      <c r="C110" s="81"/>
      <c r="D110" s="81"/>
      <c r="E110" s="81"/>
      <c r="F110" s="81"/>
      <c r="G110" s="81"/>
      <c r="H110" s="81"/>
      <c r="J110" s="79">
        <v>3446</v>
      </c>
      <c r="K110" s="83" t="s">
        <v>342</v>
      </c>
      <c r="L110" s="79">
        <v>2017</v>
      </c>
      <c r="M110" s="79">
        <v>5</v>
      </c>
      <c r="N110" s="79">
        <v>4</v>
      </c>
      <c r="O110" s="85">
        <v>49475100</v>
      </c>
      <c r="P110" s="85">
        <v>6148</v>
      </c>
    </row>
    <row r="111" spans="1:16" x14ac:dyDescent="0.25">
      <c r="J111" s="79">
        <v>3536</v>
      </c>
      <c r="K111" s="83" t="s">
        <v>346</v>
      </c>
      <c r="L111" s="79">
        <v>2017</v>
      </c>
      <c r="M111" s="79">
        <v>6</v>
      </c>
      <c r="N111" s="79">
        <v>1</v>
      </c>
      <c r="O111" s="85">
        <v>19839500</v>
      </c>
      <c r="P111" s="85">
        <v>3099</v>
      </c>
    </row>
    <row r="112" spans="1:16" x14ac:dyDescent="0.25">
      <c r="J112" s="79">
        <v>2671</v>
      </c>
      <c r="K112" s="83" t="s">
        <v>347</v>
      </c>
      <c r="L112" s="79">
        <v>2017</v>
      </c>
      <c r="M112" s="79">
        <v>6</v>
      </c>
      <c r="N112" s="79">
        <v>7</v>
      </c>
      <c r="O112" s="85">
        <v>3786000</v>
      </c>
      <c r="P112" s="85">
        <v>864</v>
      </c>
    </row>
    <row r="113" spans="10:16" hidden="1" x14ac:dyDescent="0.25"/>
    <row r="114" spans="10:16" hidden="1" x14ac:dyDescent="0.25">
      <c r="J114" s="78" t="s">
        <v>118</v>
      </c>
      <c r="K114" s="78" t="s">
        <v>119</v>
      </c>
      <c r="L114" s="78" t="s">
        <v>120</v>
      </c>
      <c r="M114" s="78" t="s">
        <v>121</v>
      </c>
      <c r="N114" s="78" t="s">
        <v>122</v>
      </c>
      <c r="O114" s="78" t="s">
        <v>123</v>
      </c>
      <c r="P114" s="78" t="s">
        <v>124</v>
      </c>
    </row>
    <row r="115" spans="10:16" hidden="1" x14ac:dyDescent="0.25">
      <c r="J115" s="79">
        <v>3148</v>
      </c>
      <c r="K115" s="83" t="s">
        <v>279</v>
      </c>
      <c r="L115" s="79">
        <v>2016</v>
      </c>
      <c r="M115" s="79">
        <v>10</v>
      </c>
      <c r="N115" s="79">
        <v>6</v>
      </c>
      <c r="O115" s="85">
        <v>8075607552</v>
      </c>
      <c r="P115" s="85">
        <v>1154386</v>
      </c>
    </row>
    <row r="116" spans="10:16" hidden="1" x14ac:dyDescent="0.25">
      <c r="J116" s="79">
        <v>3070</v>
      </c>
      <c r="K116" s="83" t="s">
        <v>280</v>
      </c>
      <c r="L116" s="79">
        <v>2016</v>
      </c>
      <c r="M116" s="79">
        <v>11</v>
      </c>
      <c r="N116" s="79">
        <v>8</v>
      </c>
      <c r="O116" s="85">
        <v>5124600320</v>
      </c>
      <c r="P116" s="85">
        <v>733807</v>
      </c>
    </row>
    <row r="117" spans="10:16" hidden="1" x14ac:dyDescent="0.25">
      <c r="J117" s="79">
        <v>2956</v>
      </c>
      <c r="K117" s="83" t="s">
        <v>281</v>
      </c>
      <c r="L117" s="79">
        <v>2016</v>
      </c>
      <c r="M117" s="79">
        <v>1</v>
      </c>
      <c r="N117" s="79">
        <v>7</v>
      </c>
      <c r="O117" s="85">
        <v>4831889920</v>
      </c>
      <c r="P117" s="85">
        <v>637903</v>
      </c>
    </row>
    <row r="118" spans="10:16" hidden="1" x14ac:dyDescent="0.25">
      <c r="J118" s="79">
        <v>2824</v>
      </c>
      <c r="K118" s="83" t="s">
        <v>282</v>
      </c>
      <c r="L118" s="79">
        <v>2016</v>
      </c>
      <c r="M118" s="79">
        <v>12</v>
      </c>
      <c r="N118" s="79">
        <v>22</v>
      </c>
      <c r="O118" s="85">
        <v>4200491264</v>
      </c>
      <c r="P118" s="85">
        <v>563766</v>
      </c>
    </row>
    <row r="119" spans="10:16" hidden="1" x14ac:dyDescent="0.25">
      <c r="J119" s="79">
        <v>3007</v>
      </c>
      <c r="K119" s="83" t="s">
        <v>283</v>
      </c>
      <c r="L119" s="79">
        <v>2016</v>
      </c>
      <c r="M119" s="79">
        <v>4</v>
      </c>
      <c r="N119" s="79">
        <v>12</v>
      </c>
      <c r="O119" s="85">
        <v>1093036032</v>
      </c>
      <c r="P119" s="85">
        <v>138780</v>
      </c>
    </row>
    <row r="120" spans="10:16" hidden="1" x14ac:dyDescent="0.25">
      <c r="J120" s="79">
        <v>3170</v>
      </c>
      <c r="K120" s="83" t="s">
        <v>284</v>
      </c>
      <c r="L120" s="79">
        <v>2016</v>
      </c>
      <c r="M120" s="79">
        <v>5</v>
      </c>
      <c r="N120" s="79">
        <v>26</v>
      </c>
      <c r="O120" s="85">
        <v>856278528</v>
      </c>
      <c r="P120" s="85">
        <v>109664</v>
      </c>
    </row>
    <row r="121" spans="10:16" hidden="1" x14ac:dyDescent="0.25">
      <c r="J121" s="79">
        <v>3206</v>
      </c>
      <c r="K121" s="83" t="s">
        <v>285</v>
      </c>
      <c r="L121" s="79">
        <v>2016</v>
      </c>
      <c r="M121" s="79">
        <v>9</v>
      </c>
      <c r="N121" s="79">
        <v>1</v>
      </c>
      <c r="O121" s="85">
        <v>404173600</v>
      </c>
      <c r="P121" s="85">
        <v>59656</v>
      </c>
    </row>
    <row r="122" spans="10:16" hidden="1" x14ac:dyDescent="0.25">
      <c r="J122" s="79">
        <v>3163</v>
      </c>
      <c r="K122" s="83" t="s">
        <v>286</v>
      </c>
      <c r="L122" s="79">
        <v>2016</v>
      </c>
      <c r="M122" s="79">
        <v>3</v>
      </c>
      <c r="N122" s="79">
        <v>17</v>
      </c>
      <c r="O122" s="85">
        <v>375548992</v>
      </c>
      <c r="P122" s="85">
        <v>44497</v>
      </c>
    </row>
    <row r="123" spans="10:16" hidden="1" x14ac:dyDescent="0.25">
      <c r="J123" s="79">
        <v>2873</v>
      </c>
      <c r="K123" s="83" t="s">
        <v>287</v>
      </c>
      <c r="L123" s="79">
        <v>2016</v>
      </c>
      <c r="M123" s="79">
        <v>3</v>
      </c>
      <c r="N123" s="79">
        <v>1</v>
      </c>
      <c r="O123" s="85">
        <v>321206304</v>
      </c>
      <c r="P123" s="85">
        <v>39723</v>
      </c>
    </row>
    <row r="124" spans="10:16" hidden="1" x14ac:dyDescent="0.25">
      <c r="J124" s="79">
        <v>3351</v>
      </c>
      <c r="K124" s="83" t="s">
        <v>288</v>
      </c>
      <c r="L124" s="79">
        <v>2016</v>
      </c>
      <c r="M124" s="79">
        <v>10</v>
      </c>
      <c r="N124" s="79">
        <v>14</v>
      </c>
      <c r="O124" s="85">
        <v>204535744</v>
      </c>
      <c r="P124" s="85">
        <v>22777</v>
      </c>
    </row>
    <row r="125" spans="10:16" hidden="1" x14ac:dyDescent="0.25">
      <c r="J125" s="79">
        <v>3333</v>
      </c>
      <c r="K125" s="83" t="s">
        <v>289</v>
      </c>
      <c r="L125" s="79">
        <v>2016</v>
      </c>
      <c r="M125" s="79">
        <v>9</v>
      </c>
      <c r="N125" s="79">
        <v>15</v>
      </c>
      <c r="O125" s="85">
        <v>173358544</v>
      </c>
      <c r="P125" s="85">
        <v>22344</v>
      </c>
    </row>
    <row r="126" spans="10:16" hidden="1" x14ac:dyDescent="0.25">
      <c r="J126" s="79">
        <v>2871</v>
      </c>
      <c r="K126" s="83" t="s">
        <v>290</v>
      </c>
      <c r="L126" s="79">
        <v>2016</v>
      </c>
      <c r="M126" s="79">
        <v>8</v>
      </c>
      <c r="N126" s="79">
        <v>4</v>
      </c>
      <c r="O126" s="85">
        <v>151743696</v>
      </c>
      <c r="P126" s="85">
        <v>20494</v>
      </c>
    </row>
    <row r="127" spans="10:16" hidden="1" x14ac:dyDescent="0.25">
      <c r="J127" s="79">
        <v>3144</v>
      </c>
      <c r="K127" s="83" t="s">
        <v>291</v>
      </c>
      <c r="L127" s="79">
        <v>2016</v>
      </c>
      <c r="M127" s="79">
        <v>8</v>
      </c>
      <c r="N127" s="79">
        <v>18</v>
      </c>
      <c r="O127" s="85">
        <v>162823552</v>
      </c>
      <c r="P127" s="85">
        <v>18886</v>
      </c>
    </row>
    <row r="128" spans="10:16" hidden="1" x14ac:dyDescent="0.25">
      <c r="J128" s="79">
        <v>2855</v>
      </c>
      <c r="K128" s="83" t="s">
        <v>292</v>
      </c>
      <c r="L128" s="79">
        <v>2016</v>
      </c>
      <c r="M128" s="79">
        <v>3</v>
      </c>
      <c r="N128" s="79">
        <v>29</v>
      </c>
      <c r="O128" s="85">
        <v>157202800</v>
      </c>
      <c r="P128" s="85">
        <v>17780</v>
      </c>
    </row>
    <row r="129" spans="10:16" hidden="1" x14ac:dyDescent="0.25">
      <c r="J129" s="79">
        <v>3043</v>
      </c>
      <c r="K129" s="83" t="s">
        <v>293</v>
      </c>
      <c r="L129" s="79">
        <v>2016</v>
      </c>
      <c r="M129" s="79">
        <v>1</v>
      </c>
      <c r="N129" s="79">
        <v>28</v>
      </c>
      <c r="O129" s="85">
        <v>162741792</v>
      </c>
      <c r="P129" s="85">
        <v>17407</v>
      </c>
    </row>
    <row r="130" spans="10:16" hidden="1" x14ac:dyDescent="0.25">
      <c r="J130" s="79">
        <v>3238</v>
      </c>
      <c r="K130" s="83" t="s">
        <v>294</v>
      </c>
      <c r="L130" s="79">
        <v>2016</v>
      </c>
      <c r="M130" s="79">
        <v>9</v>
      </c>
      <c r="N130" s="79">
        <v>22</v>
      </c>
      <c r="O130" s="85">
        <v>78825504</v>
      </c>
      <c r="P130" s="85">
        <v>14854</v>
      </c>
    </row>
    <row r="131" spans="10:16" hidden="1" x14ac:dyDescent="0.25">
      <c r="J131" s="79">
        <v>3265</v>
      </c>
      <c r="K131" s="83" t="s">
        <v>295</v>
      </c>
      <c r="L131" s="79">
        <v>2016</v>
      </c>
      <c r="M131" s="79">
        <v>10</v>
      </c>
      <c r="N131" s="79">
        <v>9</v>
      </c>
      <c r="O131" s="85">
        <v>71286648</v>
      </c>
      <c r="P131" s="85">
        <v>8797</v>
      </c>
    </row>
    <row r="132" spans="10:16" hidden="1" x14ac:dyDescent="0.25">
      <c r="J132" s="79">
        <v>3186</v>
      </c>
      <c r="K132" s="83" t="s">
        <v>296</v>
      </c>
      <c r="L132" s="79">
        <v>2016</v>
      </c>
      <c r="M132" s="79">
        <v>5</v>
      </c>
      <c r="N132" s="79">
        <v>5</v>
      </c>
      <c r="O132" s="85">
        <v>78889600</v>
      </c>
      <c r="P132" s="85">
        <v>8577</v>
      </c>
    </row>
    <row r="133" spans="10:16" hidden="1" x14ac:dyDescent="0.25">
      <c r="J133" s="79">
        <v>3314</v>
      </c>
      <c r="K133" s="83" t="s">
        <v>297</v>
      </c>
      <c r="L133" s="79">
        <v>2016</v>
      </c>
      <c r="M133" s="79">
        <v>12</v>
      </c>
      <c r="N133" s="79">
        <v>1</v>
      </c>
      <c r="O133" s="85">
        <v>61594900</v>
      </c>
      <c r="P133" s="85">
        <v>7506</v>
      </c>
    </row>
    <row r="134" spans="10:16" hidden="1" x14ac:dyDescent="0.25">
      <c r="J134" s="79">
        <v>3105</v>
      </c>
      <c r="K134" s="83" t="s">
        <v>298</v>
      </c>
      <c r="L134" s="79">
        <v>2016</v>
      </c>
      <c r="M134" s="79">
        <v>4</v>
      </c>
      <c r="N134" s="79">
        <v>21</v>
      </c>
      <c r="O134" s="85">
        <v>58269900</v>
      </c>
      <c r="P134" s="85">
        <v>6918</v>
      </c>
    </row>
    <row r="135" spans="10:16" hidden="1" x14ac:dyDescent="0.25">
      <c r="J135" s="79">
        <v>3131</v>
      </c>
      <c r="K135" s="83" t="s">
        <v>299</v>
      </c>
      <c r="L135" s="79">
        <v>2016</v>
      </c>
      <c r="M135" s="79">
        <v>3</v>
      </c>
      <c r="N135" s="79">
        <v>10</v>
      </c>
      <c r="O135" s="85">
        <v>60736600</v>
      </c>
      <c r="P135" s="85">
        <v>6634</v>
      </c>
    </row>
    <row r="136" spans="10:16" hidden="1" x14ac:dyDescent="0.25">
      <c r="J136" s="79">
        <v>3199</v>
      </c>
      <c r="K136" s="83" t="s">
        <v>300</v>
      </c>
      <c r="L136" s="79">
        <v>2016</v>
      </c>
      <c r="M136" s="79">
        <v>12</v>
      </c>
      <c r="N136" s="79">
        <v>1</v>
      </c>
      <c r="O136" s="85">
        <v>45629648</v>
      </c>
      <c r="P136" s="85">
        <v>6069</v>
      </c>
    </row>
    <row r="137" spans="10:16" hidden="1" x14ac:dyDescent="0.25">
      <c r="J137" s="79">
        <v>3034</v>
      </c>
      <c r="K137" s="83" t="s">
        <v>301</v>
      </c>
      <c r="L137" s="79">
        <v>2016</v>
      </c>
      <c r="M137" s="79">
        <v>4</v>
      </c>
      <c r="N137" s="79">
        <v>12</v>
      </c>
      <c r="O137" s="85">
        <v>42718300</v>
      </c>
      <c r="P137" s="85">
        <v>5881</v>
      </c>
    </row>
    <row r="138" spans="10:16" hidden="1" x14ac:dyDescent="0.25">
      <c r="J138" s="79">
        <v>3188</v>
      </c>
      <c r="K138" s="83" t="s">
        <v>302</v>
      </c>
      <c r="L138" s="79">
        <v>2016</v>
      </c>
      <c r="M138" s="79">
        <v>9</v>
      </c>
      <c r="N138" s="79">
        <v>1</v>
      </c>
      <c r="O138" s="85">
        <v>47198952</v>
      </c>
      <c r="P138" s="85">
        <v>5829</v>
      </c>
    </row>
    <row r="139" spans="10:16" hidden="1" x14ac:dyDescent="0.25">
      <c r="J139" s="79">
        <v>3128</v>
      </c>
      <c r="K139" s="83" t="s">
        <v>303</v>
      </c>
      <c r="L139" s="79">
        <v>2016</v>
      </c>
      <c r="M139" s="79">
        <v>4</v>
      </c>
      <c r="N139" s="79">
        <v>8</v>
      </c>
      <c r="O139" s="85">
        <v>47843900</v>
      </c>
      <c r="P139" s="85">
        <v>4602</v>
      </c>
    </row>
    <row r="140" spans="10:16" hidden="1" x14ac:dyDescent="0.25">
      <c r="J140" s="79">
        <v>3221</v>
      </c>
      <c r="K140" s="83" t="s">
        <v>304</v>
      </c>
      <c r="L140" s="79">
        <v>2016</v>
      </c>
      <c r="M140" s="79">
        <v>4</v>
      </c>
      <c r="N140" s="79">
        <v>21</v>
      </c>
      <c r="O140" s="85">
        <v>47956000</v>
      </c>
      <c r="P140" s="85">
        <v>4529</v>
      </c>
    </row>
    <row r="141" spans="10:16" hidden="1" x14ac:dyDescent="0.25">
      <c r="J141" s="79">
        <v>3136</v>
      </c>
      <c r="K141" s="83" t="s">
        <v>305</v>
      </c>
      <c r="L141" s="79">
        <v>2016</v>
      </c>
      <c r="M141" s="79">
        <v>5</v>
      </c>
      <c r="N141" s="79">
        <v>17</v>
      </c>
      <c r="O141" s="85">
        <v>38877752</v>
      </c>
      <c r="P141" s="85">
        <v>4493</v>
      </c>
    </row>
    <row r="142" spans="10:16" hidden="1" x14ac:dyDescent="0.25">
      <c r="J142" s="79">
        <v>2973</v>
      </c>
      <c r="K142" s="83" t="s">
        <v>306</v>
      </c>
      <c r="L142" s="79">
        <v>2016</v>
      </c>
      <c r="M142" s="79">
        <v>10</v>
      </c>
      <c r="N142" s="79">
        <v>13</v>
      </c>
      <c r="O142" s="85">
        <v>25151050</v>
      </c>
      <c r="P142" s="85">
        <v>4207</v>
      </c>
    </row>
    <row r="143" spans="10:16" hidden="1" x14ac:dyDescent="0.25">
      <c r="J143" s="79">
        <v>3036</v>
      </c>
      <c r="K143" s="83" t="s">
        <v>307</v>
      </c>
      <c r="L143" s="79">
        <v>2016</v>
      </c>
      <c r="M143" s="79">
        <v>6</v>
      </c>
      <c r="N143" s="79">
        <v>1</v>
      </c>
      <c r="O143" s="85">
        <v>38950248</v>
      </c>
      <c r="P143" s="85">
        <v>4019</v>
      </c>
    </row>
    <row r="144" spans="10:16" hidden="1" x14ac:dyDescent="0.25">
      <c r="J144" s="79">
        <v>3187</v>
      </c>
      <c r="K144" s="83" t="s">
        <v>308</v>
      </c>
      <c r="L144" s="79">
        <v>2016</v>
      </c>
      <c r="M144" s="79">
        <v>5</v>
      </c>
      <c r="N144" s="79">
        <v>19</v>
      </c>
      <c r="O144" s="85">
        <v>26775850</v>
      </c>
      <c r="P144" s="85">
        <v>3512</v>
      </c>
    </row>
    <row r="145" spans="10:16" hidden="1" x14ac:dyDescent="0.25">
      <c r="J145" s="79">
        <v>2582</v>
      </c>
      <c r="K145" s="83" t="s">
        <v>309</v>
      </c>
      <c r="L145" s="79">
        <v>2016</v>
      </c>
      <c r="M145" s="79">
        <v>9</v>
      </c>
      <c r="N145" s="79">
        <v>29</v>
      </c>
      <c r="O145" s="85">
        <v>21095050</v>
      </c>
      <c r="P145" s="85">
        <v>3124</v>
      </c>
    </row>
    <row r="146" spans="10:16" hidden="1" x14ac:dyDescent="0.25">
      <c r="J146" s="79">
        <v>3155</v>
      </c>
      <c r="K146" s="83" t="s">
        <v>310</v>
      </c>
      <c r="L146" s="79">
        <v>2016</v>
      </c>
      <c r="M146" s="79">
        <v>4</v>
      </c>
      <c r="N146" s="79">
        <v>21</v>
      </c>
      <c r="O146" s="85">
        <v>19452150</v>
      </c>
      <c r="P146" s="85">
        <v>3067</v>
      </c>
    </row>
    <row r="147" spans="10:16" hidden="1" x14ac:dyDescent="0.25">
      <c r="J147" s="79">
        <v>3175</v>
      </c>
      <c r="K147" s="83" t="s">
        <v>311</v>
      </c>
      <c r="L147" s="79">
        <v>2016</v>
      </c>
      <c r="M147" s="79">
        <v>12</v>
      </c>
      <c r="N147" s="79">
        <v>1</v>
      </c>
      <c r="O147" s="85">
        <v>11832000</v>
      </c>
      <c r="P147" s="85">
        <v>2689</v>
      </c>
    </row>
    <row r="148" spans="10:16" hidden="1" x14ac:dyDescent="0.25">
      <c r="J148" s="79">
        <v>2834</v>
      </c>
      <c r="K148" s="83" t="s">
        <v>312</v>
      </c>
      <c r="L148" s="79">
        <v>2016</v>
      </c>
      <c r="M148" s="79">
        <v>3</v>
      </c>
      <c r="N148" s="79">
        <v>31</v>
      </c>
      <c r="O148" s="85">
        <v>11582000</v>
      </c>
      <c r="P148" s="85">
        <v>2062</v>
      </c>
    </row>
    <row r="149" spans="10:16" hidden="1" x14ac:dyDescent="0.25">
      <c r="J149" s="79">
        <v>2661</v>
      </c>
      <c r="K149" s="83" t="s">
        <v>313</v>
      </c>
      <c r="L149" s="79">
        <v>2016</v>
      </c>
      <c r="M149" s="79">
        <v>8</v>
      </c>
      <c r="N149" s="79">
        <v>18</v>
      </c>
      <c r="O149" s="85">
        <v>3974000</v>
      </c>
      <c r="P149" s="85">
        <v>702</v>
      </c>
    </row>
    <row r="150" spans="10:16" hidden="1" x14ac:dyDescent="0.25">
      <c r="J150" s="79">
        <v>2780</v>
      </c>
      <c r="K150" s="83" t="s">
        <v>314</v>
      </c>
      <c r="L150" s="79">
        <v>2016</v>
      </c>
      <c r="M150" s="79">
        <v>5</v>
      </c>
      <c r="N150" s="79">
        <v>12</v>
      </c>
      <c r="O150" s="85">
        <v>2739000</v>
      </c>
      <c r="P150" s="85">
        <v>476</v>
      </c>
    </row>
    <row r="151" spans="10:16" hidden="1" x14ac:dyDescent="0.25">
      <c r="J151" s="79">
        <v>3267</v>
      </c>
      <c r="K151" s="83" t="s">
        <v>315</v>
      </c>
      <c r="L151" s="79">
        <v>2016</v>
      </c>
      <c r="M151" s="79">
        <v>9</v>
      </c>
      <c r="N151" s="79">
        <v>8</v>
      </c>
      <c r="O151" s="85">
        <v>2442000</v>
      </c>
      <c r="P151" s="85">
        <v>445</v>
      </c>
    </row>
    <row r="152" spans="10:16" hidden="1" x14ac:dyDescent="0.25">
      <c r="J152" s="79">
        <v>3249</v>
      </c>
      <c r="K152" s="83" t="s">
        <v>316</v>
      </c>
      <c r="L152" s="79">
        <v>2016</v>
      </c>
      <c r="M152" s="79">
        <v>10</v>
      </c>
      <c r="N152" s="79">
        <v>6</v>
      </c>
      <c r="O152" s="85">
        <v>2715900</v>
      </c>
      <c r="P152" s="85">
        <v>445</v>
      </c>
    </row>
    <row r="153" spans="10:16" hidden="1" x14ac:dyDescent="0.25">
      <c r="J153" s="79">
        <v>3182</v>
      </c>
      <c r="K153" s="83" t="s">
        <v>317</v>
      </c>
      <c r="L153" s="79">
        <v>2016</v>
      </c>
      <c r="M153" s="79">
        <v>12</v>
      </c>
      <c r="N153" s="79">
        <v>8</v>
      </c>
      <c r="O153" s="85">
        <v>605000</v>
      </c>
      <c r="P153" s="85">
        <v>97</v>
      </c>
    </row>
    <row r="154" spans="10:16" hidden="1" x14ac:dyDescent="0.25">
      <c r="J154" s="100"/>
      <c r="K154" s="102" t="s">
        <v>318</v>
      </c>
      <c r="L154" s="86">
        <v>2016</v>
      </c>
      <c r="M154" s="86">
        <v>4</v>
      </c>
      <c r="N154" s="86">
        <v>1</v>
      </c>
      <c r="O154" s="85">
        <v>993000</v>
      </c>
      <c r="P154" s="85">
        <v>181</v>
      </c>
    </row>
    <row r="155" spans="10:16" hidden="1" x14ac:dyDescent="0.25">
      <c r="J155" s="100"/>
      <c r="K155" s="102" t="s">
        <v>319</v>
      </c>
      <c r="L155" s="86">
        <v>2016</v>
      </c>
      <c r="M155" s="100"/>
      <c r="N155" s="100"/>
      <c r="O155" s="85">
        <v>1217000</v>
      </c>
      <c r="P155" s="85">
        <v>175</v>
      </c>
    </row>
    <row r="156" spans="10:16" hidden="1" x14ac:dyDescent="0.25">
      <c r="J156" s="100"/>
      <c r="K156" s="102" t="s">
        <v>320</v>
      </c>
      <c r="L156" s="86">
        <v>2016</v>
      </c>
      <c r="M156" s="100"/>
      <c r="N156" s="100"/>
      <c r="O156" s="85">
        <v>2403000</v>
      </c>
      <c r="P156" s="85">
        <v>388</v>
      </c>
    </row>
    <row r="157" spans="10:16" hidden="1" x14ac:dyDescent="0.25">
      <c r="J157" s="78" t="s">
        <v>118</v>
      </c>
      <c r="K157" s="78" t="s">
        <v>119</v>
      </c>
      <c r="L157" s="78" t="s">
        <v>120</v>
      </c>
      <c r="M157" s="78" t="s">
        <v>121</v>
      </c>
      <c r="N157" s="78" t="s">
        <v>122</v>
      </c>
      <c r="O157" s="78" t="s">
        <v>123</v>
      </c>
      <c r="P157" s="78" t="s">
        <v>124</v>
      </c>
    </row>
    <row r="158" spans="10:16" hidden="1" x14ac:dyDescent="0.25">
      <c r="J158" s="79">
        <v>2823</v>
      </c>
      <c r="K158" s="47" t="s">
        <v>254</v>
      </c>
      <c r="L158" s="8">
        <v>2015</v>
      </c>
      <c r="M158" s="20">
        <v>12</v>
      </c>
      <c r="N158" s="20">
        <v>24</v>
      </c>
      <c r="O158" s="85">
        <v>4174100224</v>
      </c>
      <c r="P158" s="85">
        <v>550929</v>
      </c>
    </row>
    <row r="159" spans="10:16" hidden="1" x14ac:dyDescent="0.25">
      <c r="J159" s="79">
        <v>2624</v>
      </c>
      <c r="K159" s="47" t="s">
        <v>220</v>
      </c>
      <c r="L159" s="8">
        <v>2015</v>
      </c>
      <c r="M159" s="20">
        <v>1</v>
      </c>
      <c r="N159" s="20">
        <v>8</v>
      </c>
      <c r="O159" s="85">
        <v>3069216768</v>
      </c>
      <c r="P159" s="85">
        <v>452519</v>
      </c>
    </row>
    <row r="160" spans="10:16" hidden="1" x14ac:dyDescent="0.25">
      <c r="J160" s="79">
        <v>2924</v>
      </c>
      <c r="K160" s="47" t="s">
        <v>241</v>
      </c>
      <c r="L160" s="8">
        <v>2015</v>
      </c>
      <c r="M160" s="20">
        <v>9</v>
      </c>
      <c r="N160" s="20">
        <v>17</v>
      </c>
      <c r="O160" s="85">
        <v>2084304384</v>
      </c>
      <c r="P160" s="85">
        <v>301990</v>
      </c>
    </row>
    <row r="161" spans="10:16" hidden="1" x14ac:dyDescent="0.25">
      <c r="J161" s="79">
        <v>2829</v>
      </c>
      <c r="K161" s="47" t="s">
        <v>243</v>
      </c>
      <c r="L161" s="8">
        <v>2015</v>
      </c>
      <c r="M161" s="20">
        <v>10</v>
      </c>
      <c r="N161" s="20">
        <v>1</v>
      </c>
      <c r="O161" s="85">
        <v>1142923776</v>
      </c>
      <c r="P161" s="85">
        <v>177150</v>
      </c>
    </row>
    <row r="162" spans="10:16" hidden="1" x14ac:dyDescent="0.25">
      <c r="J162" s="79">
        <v>2591</v>
      </c>
      <c r="K162" s="47" t="s">
        <v>235</v>
      </c>
      <c r="L162" s="8">
        <v>2015</v>
      </c>
      <c r="M162" s="20">
        <v>7</v>
      </c>
      <c r="N162" s="20">
        <v>16</v>
      </c>
      <c r="O162" s="85">
        <v>924548928</v>
      </c>
      <c r="P162" s="85">
        <v>124508</v>
      </c>
    </row>
    <row r="163" spans="10:16" hidden="1" x14ac:dyDescent="0.25">
      <c r="J163" s="79">
        <v>2776</v>
      </c>
      <c r="K163" s="47" t="s">
        <v>228</v>
      </c>
      <c r="L163" s="8">
        <v>2015</v>
      </c>
      <c r="M163" s="20">
        <v>5</v>
      </c>
      <c r="N163" s="20">
        <v>21</v>
      </c>
      <c r="O163" s="85">
        <v>953657536</v>
      </c>
      <c r="P163" s="85">
        <v>111342</v>
      </c>
    </row>
    <row r="164" spans="10:16" hidden="1" x14ac:dyDescent="0.25">
      <c r="J164" s="79">
        <v>2604</v>
      </c>
      <c r="K164" s="47" t="s">
        <v>221</v>
      </c>
      <c r="L164" s="8">
        <v>2015</v>
      </c>
      <c r="M164" s="20">
        <v>1</v>
      </c>
      <c r="N164" s="20">
        <v>22</v>
      </c>
      <c r="O164" s="85">
        <v>669648064</v>
      </c>
      <c r="P164" s="85">
        <v>93480</v>
      </c>
    </row>
    <row r="165" spans="10:16" hidden="1" x14ac:dyDescent="0.25">
      <c r="J165" s="79">
        <v>2820</v>
      </c>
      <c r="K165" s="47" t="s">
        <v>232</v>
      </c>
      <c r="L165" s="8">
        <v>2015</v>
      </c>
      <c r="M165" s="20">
        <v>6</v>
      </c>
      <c r="N165" s="20">
        <v>4</v>
      </c>
      <c r="O165" s="85">
        <v>438218496</v>
      </c>
      <c r="P165" s="85">
        <v>63484</v>
      </c>
    </row>
    <row r="166" spans="10:16" hidden="1" x14ac:dyDescent="0.25">
      <c r="J166" s="79">
        <v>2428</v>
      </c>
      <c r="K166" s="47" t="s">
        <v>244</v>
      </c>
      <c r="L166" s="8">
        <v>2015</v>
      </c>
      <c r="M166" s="20">
        <v>10</v>
      </c>
      <c r="N166" s="20">
        <v>20</v>
      </c>
      <c r="O166" s="85">
        <v>504513056</v>
      </c>
      <c r="P166" s="85">
        <v>61212</v>
      </c>
    </row>
    <row r="167" spans="10:16" hidden="1" x14ac:dyDescent="0.25">
      <c r="J167" s="79">
        <v>2754</v>
      </c>
      <c r="K167" s="47" t="s">
        <v>231</v>
      </c>
      <c r="L167" s="8">
        <v>2015</v>
      </c>
      <c r="M167" s="20">
        <v>6</v>
      </c>
      <c r="N167" s="20">
        <v>4</v>
      </c>
      <c r="O167" s="85">
        <v>418096960</v>
      </c>
      <c r="P167" s="85">
        <v>58230</v>
      </c>
    </row>
    <row r="168" spans="10:16" hidden="1" x14ac:dyDescent="0.25">
      <c r="J168" s="79">
        <v>2819</v>
      </c>
      <c r="K168" s="47" t="s">
        <v>238</v>
      </c>
      <c r="L168" s="8">
        <v>2015</v>
      </c>
      <c r="M168" s="20">
        <v>8</v>
      </c>
      <c r="N168" s="20">
        <v>27</v>
      </c>
      <c r="O168" s="85">
        <v>401064288</v>
      </c>
      <c r="P168" s="85">
        <v>57882</v>
      </c>
    </row>
    <row r="169" spans="10:16" hidden="1" x14ac:dyDescent="0.25">
      <c r="J169" s="79">
        <v>2913</v>
      </c>
      <c r="K169" s="47" t="s">
        <v>236</v>
      </c>
      <c r="L169" s="8">
        <v>2015</v>
      </c>
      <c r="M169" s="20">
        <v>7</v>
      </c>
      <c r="N169" s="20">
        <v>16</v>
      </c>
      <c r="O169" s="85">
        <v>465068608</v>
      </c>
      <c r="P169" s="85">
        <v>53798</v>
      </c>
    </row>
    <row r="170" spans="10:16" hidden="1" x14ac:dyDescent="0.25">
      <c r="J170" s="79">
        <v>2821</v>
      </c>
      <c r="K170" s="47" t="s">
        <v>226</v>
      </c>
      <c r="L170" s="8">
        <v>2015</v>
      </c>
      <c r="M170" s="20">
        <v>5</v>
      </c>
      <c r="N170" s="20">
        <v>7</v>
      </c>
      <c r="O170" s="85">
        <v>209221696</v>
      </c>
      <c r="P170" s="85">
        <v>28169</v>
      </c>
    </row>
    <row r="171" spans="10:16" hidden="1" x14ac:dyDescent="0.25">
      <c r="J171" s="79">
        <v>2656</v>
      </c>
      <c r="K171" s="47" t="s">
        <v>224</v>
      </c>
      <c r="L171" s="8">
        <v>2015</v>
      </c>
      <c r="M171" s="20">
        <v>4</v>
      </c>
      <c r="N171" s="20">
        <v>23</v>
      </c>
      <c r="O171" s="85">
        <v>238812992</v>
      </c>
      <c r="P171" s="85">
        <v>26493</v>
      </c>
    </row>
    <row r="172" spans="10:16" hidden="1" x14ac:dyDescent="0.25">
      <c r="J172" s="79">
        <v>2926</v>
      </c>
      <c r="K172" s="47" t="s">
        <v>234</v>
      </c>
      <c r="L172" s="8">
        <v>2015</v>
      </c>
      <c r="M172" s="20">
        <v>6</v>
      </c>
      <c r="N172" s="20">
        <v>25</v>
      </c>
      <c r="O172" s="85">
        <v>207440304</v>
      </c>
      <c r="P172" s="85">
        <v>25468</v>
      </c>
    </row>
    <row r="173" spans="10:16" hidden="1" x14ac:dyDescent="0.25">
      <c r="J173" s="79">
        <v>2622</v>
      </c>
      <c r="K173" s="47" t="s">
        <v>229</v>
      </c>
      <c r="L173" s="8">
        <v>2015</v>
      </c>
      <c r="M173" s="20">
        <v>5</v>
      </c>
      <c r="N173" s="20">
        <v>21</v>
      </c>
      <c r="O173" s="85">
        <v>193126144</v>
      </c>
      <c r="P173" s="85">
        <v>24444</v>
      </c>
    </row>
    <row r="174" spans="10:16" hidden="1" x14ac:dyDescent="0.25">
      <c r="J174" s="79">
        <v>2590</v>
      </c>
      <c r="K174" s="47" t="s">
        <v>242</v>
      </c>
      <c r="L174" s="8">
        <v>2015</v>
      </c>
      <c r="M174" s="20">
        <v>10</v>
      </c>
      <c r="N174" s="20">
        <v>1</v>
      </c>
      <c r="O174" s="85">
        <v>167563344</v>
      </c>
      <c r="P174" s="85">
        <v>20561</v>
      </c>
    </row>
    <row r="175" spans="10:16" hidden="1" x14ac:dyDescent="0.25">
      <c r="J175" s="79">
        <v>2818</v>
      </c>
      <c r="K175" s="47" t="s">
        <v>237</v>
      </c>
      <c r="L175" s="8">
        <v>2015</v>
      </c>
      <c r="M175" s="20">
        <v>8</v>
      </c>
      <c r="N175" s="20">
        <v>6</v>
      </c>
      <c r="O175" s="85">
        <v>115675600</v>
      </c>
      <c r="P175" s="85">
        <v>13418</v>
      </c>
    </row>
    <row r="176" spans="10:16" hidden="1" x14ac:dyDescent="0.25">
      <c r="J176" s="79">
        <v>2929</v>
      </c>
      <c r="K176" s="47" t="s">
        <v>249</v>
      </c>
      <c r="L176" s="8">
        <v>2015</v>
      </c>
      <c r="M176" s="20">
        <v>11</v>
      </c>
      <c r="N176" s="20">
        <v>10</v>
      </c>
      <c r="O176" s="85">
        <v>63109000</v>
      </c>
      <c r="P176" s="85">
        <v>8664</v>
      </c>
    </row>
    <row r="177" spans="10:16" hidden="1" x14ac:dyDescent="0.25">
      <c r="J177" s="79">
        <v>2779</v>
      </c>
      <c r="K177" s="47" t="s">
        <v>230</v>
      </c>
      <c r="L177" s="8">
        <v>2015</v>
      </c>
      <c r="M177" s="20">
        <v>5</v>
      </c>
      <c r="N177" s="20">
        <v>28</v>
      </c>
      <c r="O177" s="85">
        <v>43343400</v>
      </c>
      <c r="P177" s="85">
        <v>7021</v>
      </c>
    </row>
    <row r="178" spans="10:16" hidden="1" x14ac:dyDescent="0.25">
      <c r="J178" s="79">
        <v>2957</v>
      </c>
      <c r="K178" s="47" t="s">
        <v>240</v>
      </c>
      <c r="L178" s="8">
        <v>2015</v>
      </c>
      <c r="M178" s="20">
        <v>9</v>
      </c>
      <c r="N178" s="20">
        <v>17</v>
      </c>
      <c r="O178" s="85">
        <v>35077152</v>
      </c>
      <c r="P178" s="85">
        <v>5465</v>
      </c>
    </row>
    <row r="179" spans="10:16" hidden="1" x14ac:dyDescent="0.25">
      <c r="J179" s="79">
        <v>2687</v>
      </c>
      <c r="K179" s="47" t="s">
        <v>223</v>
      </c>
      <c r="L179" s="8">
        <v>2015</v>
      </c>
      <c r="M179" s="20">
        <v>4</v>
      </c>
      <c r="N179" s="20">
        <v>16</v>
      </c>
      <c r="O179" s="85">
        <v>45762400</v>
      </c>
      <c r="P179" s="85">
        <v>5443</v>
      </c>
    </row>
    <row r="180" spans="10:16" hidden="1" x14ac:dyDescent="0.25">
      <c r="J180" s="79">
        <v>2830</v>
      </c>
      <c r="K180" s="47" t="s">
        <v>233</v>
      </c>
      <c r="L180" s="8">
        <v>2015</v>
      </c>
      <c r="M180" s="20">
        <v>6</v>
      </c>
      <c r="N180" s="20">
        <v>11</v>
      </c>
      <c r="O180" s="85">
        <v>38938300</v>
      </c>
      <c r="P180" s="85">
        <v>4843</v>
      </c>
    </row>
    <row r="181" spans="10:16" hidden="1" x14ac:dyDescent="0.25">
      <c r="J181" s="79">
        <v>2808</v>
      </c>
      <c r="K181" s="47" t="s">
        <v>222</v>
      </c>
      <c r="L181" s="8">
        <v>2015</v>
      </c>
      <c r="M181" s="20">
        <v>4</v>
      </c>
      <c r="N181" s="20">
        <v>9</v>
      </c>
      <c r="O181" s="85">
        <v>39218700</v>
      </c>
      <c r="P181" s="85">
        <v>4488</v>
      </c>
    </row>
    <row r="182" spans="10:16" hidden="1" x14ac:dyDescent="0.25">
      <c r="J182" s="79">
        <v>2962</v>
      </c>
      <c r="K182" s="47" t="s">
        <v>252</v>
      </c>
      <c r="L182" s="8">
        <v>2015</v>
      </c>
      <c r="M182" s="20">
        <v>11</v>
      </c>
      <c r="N182" s="20">
        <v>26</v>
      </c>
      <c r="O182" s="85">
        <v>27585200</v>
      </c>
      <c r="P182" s="85">
        <v>3829</v>
      </c>
    </row>
    <row r="183" spans="10:16" hidden="1" x14ac:dyDescent="0.25">
      <c r="J183" s="79">
        <v>2851</v>
      </c>
      <c r="K183" s="47" t="s">
        <v>227</v>
      </c>
      <c r="L183" s="8">
        <v>2015</v>
      </c>
      <c r="M183" s="20">
        <v>5</v>
      </c>
      <c r="N183" s="20">
        <v>14</v>
      </c>
      <c r="O183" s="85">
        <v>23956050</v>
      </c>
      <c r="P183" s="85">
        <v>3010</v>
      </c>
    </row>
    <row r="184" spans="10:16" hidden="1" x14ac:dyDescent="0.25">
      <c r="J184" s="79">
        <v>2970</v>
      </c>
      <c r="K184" s="47" t="s">
        <v>247</v>
      </c>
      <c r="L184" s="8">
        <v>2015</v>
      </c>
      <c r="M184" s="20">
        <v>11</v>
      </c>
      <c r="N184" s="20">
        <v>5</v>
      </c>
      <c r="O184" s="85">
        <v>16431000</v>
      </c>
      <c r="P184" s="85">
        <v>2901</v>
      </c>
    </row>
    <row r="185" spans="10:16" hidden="1" x14ac:dyDescent="0.25">
      <c r="J185" s="79">
        <v>3066</v>
      </c>
      <c r="K185" s="47" t="s">
        <v>246</v>
      </c>
      <c r="L185" s="8">
        <v>2015</v>
      </c>
      <c r="M185" s="20">
        <v>10</v>
      </c>
      <c r="N185" s="20">
        <v>23</v>
      </c>
      <c r="O185" s="85">
        <v>23749850</v>
      </c>
      <c r="P185" s="85">
        <v>2395</v>
      </c>
    </row>
    <row r="186" spans="10:16" hidden="1" x14ac:dyDescent="0.25">
      <c r="J186" s="79">
        <v>2405</v>
      </c>
      <c r="K186" s="47" t="s">
        <v>245</v>
      </c>
      <c r="L186" s="8">
        <v>2015</v>
      </c>
      <c r="M186" s="20">
        <v>10</v>
      </c>
      <c r="N186" s="20">
        <v>22</v>
      </c>
      <c r="O186" s="85">
        <v>13998700</v>
      </c>
      <c r="P186" s="85">
        <v>2369</v>
      </c>
    </row>
    <row r="187" spans="10:16" hidden="1" x14ac:dyDescent="0.25">
      <c r="J187" s="79">
        <v>2833</v>
      </c>
      <c r="K187" s="47" t="s">
        <v>225</v>
      </c>
      <c r="L187" s="8">
        <v>2015</v>
      </c>
      <c r="M187" s="20">
        <v>4</v>
      </c>
      <c r="N187" s="20">
        <v>30</v>
      </c>
      <c r="O187" s="85">
        <v>15591850</v>
      </c>
      <c r="P187" s="85">
        <v>1890</v>
      </c>
    </row>
    <row r="188" spans="10:16" hidden="1" x14ac:dyDescent="0.25">
      <c r="J188" s="79">
        <v>2925</v>
      </c>
      <c r="K188" s="47" t="s">
        <v>239</v>
      </c>
      <c r="L188" s="8">
        <v>2015</v>
      </c>
      <c r="M188" s="20">
        <v>8</v>
      </c>
      <c r="N188" s="20">
        <v>27</v>
      </c>
      <c r="O188" s="85">
        <v>13310250</v>
      </c>
      <c r="P188" s="85">
        <v>1762</v>
      </c>
    </row>
    <row r="189" spans="10:16" hidden="1" x14ac:dyDescent="0.25">
      <c r="J189" s="79">
        <v>2648</v>
      </c>
      <c r="K189" s="47" t="s">
        <v>251</v>
      </c>
      <c r="L189" s="8">
        <v>2015</v>
      </c>
      <c r="M189" s="20">
        <v>11</v>
      </c>
      <c r="N189" s="20">
        <v>24</v>
      </c>
      <c r="O189" s="85">
        <v>12903350</v>
      </c>
      <c r="P189" s="85">
        <v>1607</v>
      </c>
    </row>
    <row r="190" spans="10:16" s="60" customFormat="1" hidden="1" x14ac:dyDescent="0.25">
      <c r="J190" s="79"/>
      <c r="K190" s="47" t="s">
        <v>256</v>
      </c>
      <c r="L190" s="8">
        <v>2015</v>
      </c>
      <c r="M190" s="20">
        <v>12</v>
      </c>
      <c r="N190" s="20">
        <v>10</v>
      </c>
      <c r="O190" s="85">
        <v>8616000</v>
      </c>
      <c r="P190" s="85">
        <v>1266</v>
      </c>
    </row>
    <row r="191" spans="10:16" s="60" customFormat="1" hidden="1" x14ac:dyDescent="0.25">
      <c r="J191" s="79"/>
      <c r="K191" s="47" t="s">
        <v>255</v>
      </c>
      <c r="L191" s="8">
        <v>2015</v>
      </c>
      <c r="M191" s="20">
        <v>10</v>
      </c>
      <c r="N191" s="20">
        <v>7</v>
      </c>
      <c r="O191" s="85">
        <v>6055000</v>
      </c>
      <c r="P191" s="85">
        <v>1089</v>
      </c>
    </row>
    <row r="192" spans="10:16" hidden="1" x14ac:dyDescent="0.25">
      <c r="J192" s="79">
        <v>2762</v>
      </c>
      <c r="K192" s="47" t="s">
        <v>250</v>
      </c>
      <c r="L192" s="8">
        <v>2015</v>
      </c>
      <c r="M192" s="20">
        <v>11</v>
      </c>
      <c r="N192" s="20">
        <v>11</v>
      </c>
      <c r="O192" s="85">
        <v>3528500</v>
      </c>
      <c r="P192" s="85">
        <v>617</v>
      </c>
    </row>
    <row r="193" spans="10:16" hidden="1" x14ac:dyDescent="0.25">
      <c r="J193" s="79">
        <v>1890</v>
      </c>
      <c r="K193" s="47" t="s">
        <v>248</v>
      </c>
      <c r="L193" s="8">
        <v>2015</v>
      </c>
      <c r="M193" s="20">
        <v>11</v>
      </c>
      <c r="N193" s="20">
        <v>7</v>
      </c>
      <c r="O193" s="85">
        <v>2507000</v>
      </c>
      <c r="P193" s="85">
        <v>457</v>
      </c>
    </row>
    <row r="194" spans="10:16" hidden="1" x14ac:dyDescent="0.25">
      <c r="J194" s="79">
        <v>3011</v>
      </c>
      <c r="K194" s="47" t="s">
        <v>253</v>
      </c>
      <c r="L194" s="8">
        <v>2015</v>
      </c>
      <c r="M194" s="20">
        <v>12</v>
      </c>
      <c r="N194" s="20">
        <v>3</v>
      </c>
      <c r="O194" s="85">
        <v>2690500</v>
      </c>
      <c r="P194" s="85">
        <v>418</v>
      </c>
    </row>
    <row r="195" spans="10:16" hidden="1" x14ac:dyDescent="0.25">
      <c r="J195" s="78" t="s">
        <v>118</v>
      </c>
      <c r="K195" s="78" t="s">
        <v>119</v>
      </c>
      <c r="L195" s="78" t="s">
        <v>120</v>
      </c>
      <c r="M195" s="78" t="s">
        <v>121</v>
      </c>
      <c r="N195" s="78" t="s">
        <v>122</v>
      </c>
      <c r="O195" s="78" t="s">
        <v>123</v>
      </c>
      <c r="P195" s="78" t="s">
        <v>124</v>
      </c>
    </row>
    <row r="196" spans="10:16" hidden="1" x14ac:dyDescent="0.25">
      <c r="J196" s="79">
        <v>2645</v>
      </c>
      <c r="K196" s="47" t="s">
        <v>125</v>
      </c>
      <c r="L196" s="8">
        <v>2014</v>
      </c>
      <c r="M196" s="20">
        <v>12</v>
      </c>
      <c r="N196" s="20">
        <v>25</v>
      </c>
      <c r="O196" s="85">
        <v>3782737152</v>
      </c>
      <c r="P196" s="85">
        <v>505314</v>
      </c>
    </row>
    <row r="197" spans="10:16" hidden="1" x14ac:dyDescent="0.25">
      <c r="J197" s="79">
        <v>2471</v>
      </c>
      <c r="K197" s="47" t="s">
        <v>104</v>
      </c>
      <c r="L197" s="8">
        <v>2014</v>
      </c>
      <c r="M197" s="20">
        <v>6</v>
      </c>
      <c r="N197" s="20">
        <v>20</v>
      </c>
      <c r="O197" s="85">
        <v>2813792768</v>
      </c>
      <c r="P197" s="85">
        <v>395380</v>
      </c>
    </row>
    <row r="198" spans="10:16" hidden="1" x14ac:dyDescent="0.25">
      <c r="J198" s="79">
        <v>2430</v>
      </c>
      <c r="K198" s="47" t="s">
        <v>103</v>
      </c>
      <c r="L198" s="8">
        <v>2014</v>
      </c>
      <c r="M198" s="20">
        <v>4</v>
      </c>
      <c r="N198" s="20">
        <v>5</v>
      </c>
      <c r="O198" s="85">
        <v>2208682240</v>
      </c>
      <c r="P198" s="85">
        <v>298939</v>
      </c>
    </row>
    <row r="199" spans="10:16" hidden="1" x14ac:dyDescent="0.25">
      <c r="J199" s="79">
        <v>2431</v>
      </c>
      <c r="K199" s="47" t="s">
        <v>105</v>
      </c>
      <c r="L199" s="8">
        <v>2014</v>
      </c>
      <c r="M199" s="20">
        <v>4</v>
      </c>
      <c r="N199" s="20">
        <v>25</v>
      </c>
      <c r="O199" s="85">
        <v>981555520</v>
      </c>
      <c r="P199" s="85">
        <v>136370</v>
      </c>
    </row>
    <row r="200" spans="10:16" hidden="1" x14ac:dyDescent="0.25">
      <c r="J200" s="79">
        <v>2646</v>
      </c>
      <c r="K200" s="47" t="s">
        <v>129</v>
      </c>
      <c r="L200" s="8">
        <v>2014</v>
      </c>
      <c r="M200" s="20">
        <v>11</v>
      </c>
      <c r="N200" s="20">
        <v>13</v>
      </c>
      <c r="O200" s="85">
        <v>854208320</v>
      </c>
      <c r="P200" s="85">
        <v>126808</v>
      </c>
    </row>
    <row r="201" spans="10:16" hidden="1" x14ac:dyDescent="0.25">
      <c r="J201" s="79">
        <v>2418</v>
      </c>
      <c r="K201" s="47" t="s">
        <v>132</v>
      </c>
      <c r="L201" s="8">
        <v>2014</v>
      </c>
      <c r="M201" s="20">
        <v>1</v>
      </c>
      <c r="N201" s="20">
        <v>10</v>
      </c>
      <c r="O201" s="85">
        <v>699143296</v>
      </c>
      <c r="P201" s="85">
        <v>100838</v>
      </c>
    </row>
    <row r="202" spans="10:16" hidden="1" x14ac:dyDescent="0.25">
      <c r="J202" s="79">
        <v>2459</v>
      </c>
      <c r="K202" s="47" t="s">
        <v>149</v>
      </c>
      <c r="L202" s="8">
        <v>2014</v>
      </c>
      <c r="M202" s="20">
        <v>8</v>
      </c>
      <c r="N202" s="20">
        <v>14</v>
      </c>
      <c r="O202" s="85">
        <v>289907872</v>
      </c>
      <c r="P202" s="85">
        <v>37592</v>
      </c>
    </row>
    <row r="203" spans="10:16" hidden="1" x14ac:dyDescent="0.25">
      <c r="J203" s="79">
        <v>2460</v>
      </c>
      <c r="K203" s="47" t="s">
        <v>153</v>
      </c>
      <c r="L203" s="8">
        <v>2014</v>
      </c>
      <c r="M203" s="20">
        <v>5</v>
      </c>
      <c r="N203" s="20">
        <v>16</v>
      </c>
      <c r="O203" s="85">
        <v>193238704</v>
      </c>
      <c r="P203" s="85">
        <v>27164</v>
      </c>
    </row>
    <row r="204" spans="10:16" hidden="1" x14ac:dyDescent="0.25">
      <c r="J204" s="79">
        <v>1901</v>
      </c>
      <c r="K204" s="47" t="s">
        <v>166</v>
      </c>
      <c r="L204" s="8">
        <v>2014</v>
      </c>
      <c r="M204" s="20">
        <v>5</v>
      </c>
      <c r="N204" s="20">
        <v>9</v>
      </c>
      <c r="O204" s="85">
        <v>138372048</v>
      </c>
      <c r="P204" s="85">
        <v>19033</v>
      </c>
    </row>
    <row r="205" spans="10:16" hidden="1" x14ac:dyDescent="0.25">
      <c r="J205" s="79">
        <v>2280</v>
      </c>
      <c r="K205" s="47" t="s">
        <v>171</v>
      </c>
      <c r="L205" s="8">
        <v>2014</v>
      </c>
      <c r="M205" s="20">
        <v>1</v>
      </c>
      <c r="N205" s="20">
        <v>24</v>
      </c>
      <c r="O205" s="85">
        <v>84156552</v>
      </c>
      <c r="P205" s="85">
        <v>12894</v>
      </c>
    </row>
    <row r="206" spans="10:16" hidden="1" x14ac:dyDescent="0.25">
      <c r="J206" s="79">
        <v>1986</v>
      </c>
      <c r="K206" s="47" t="s">
        <v>175</v>
      </c>
      <c r="L206" s="8">
        <v>2014</v>
      </c>
      <c r="M206" s="20">
        <v>3</v>
      </c>
      <c r="N206" s="20">
        <v>21</v>
      </c>
      <c r="O206" s="85">
        <v>68747504</v>
      </c>
      <c r="P206" s="85">
        <v>10373</v>
      </c>
    </row>
    <row r="207" spans="10:16" hidden="1" x14ac:dyDescent="0.25">
      <c r="J207" s="79">
        <v>2395</v>
      </c>
      <c r="K207" s="47" t="s">
        <v>177</v>
      </c>
      <c r="L207" s="8">
        <v>2014</v>
      </c>
      <c r="M207" s="20">
        <v>9</v>
      </c>
      <c r="N207" s="20">
        <v>16</v>
      </c>
      <c r="O207" s="85">
        <v>66519400</v>
      </c>
      <c r="P207" s="85">
        <v>9641</v>
      </c>
    </row>
    <row r="208" spans="10:16" hidden="1" x14ac:dyDescent="0.25">
      <c r="J208" s="79">
        <v>2264</v>
      </c>
      <c r="K208" s="47" t="s">
        <v>178</v>
      </c>
      <c r="L208" s="8">
        <v>2014</v>
      </c>
      <c r="M208" s="20">
        <v>10</v>
      </c>
      <c r="N208" s="20">
        <v>23</v>
      </c>
      <c r="O208" s="85">
        <v>49849000</v>
      </c>
      <c r="P208" s="85">
        <v>8854</v>
      </c>
    </row>
    <row r="209" spans="10:16" hidden="1" x14ac:dyDescent="0.25">
      <c r="J209" s="79">
        <v>2587</v>
      </c>
      <c r="K209" s="47" t="s">
        <v>179</v>
      </c>
      <c r="L209" s="8">
        <v>2014</v>
      </c>
      <c r="M209" s="20">
        <v>10</v>
      </c>
      <c r="N209" s="20">
        <v>9</v>
      </c>
      <c r="O209" s="85">
        <v>56138800</v>
      </c>
      <c r="P209" s="85">
        <v>8370</v>
      </c>
    </row>
    <row r="210" spans="10:16" hidden="1" x14ac:dyDescent="0.25">
      <c r="J210" s="79">
        <v>2402</v>
      </c>
      <c r="K210" s="47" t="s">
        <v>180</v>
      </c>
      <c r="L210" s="8">
        <v>2014</v>
      </c>
      <c r="M210" s="20">
        <v>8</v>
      </c>
      <c r="N210" s="20">
        <v>19</v>
      </c>
      <c r="O210" s="85">
        <v>55085600</v>
      </c>
      <c r="P210" s="85">
        <v>8347</v>
      </c>
    </row>
    <row r="211" spans="10:16" hidden="1" x14ac:dyDescent="0.25">
      <c r="J211" s="79">
        <v>2391</v>
      </c>
      <c r="K211" s="47" t="s">
        <v>181</v>
      </c>
      <c r="L211" s="8">
        <v>2014</v>
      </c>
      <c r="M211" s="20">
        <v>7</v>
      </c>
      <c r="N211" s="20">
        <v>8</v>
      </c>
      <c r="O211" s="85">
        <v>53495848</v>
      </c>
      <c r="P211" s="85">
        <v>7579</v>
      </c>
    </row>
    <row r="212" spans="10:16" hidden="1" x14ac:dyDescent="0.25">
      <c r="J212" s="79">
        <v>2297</v>
      </c>
      <c r="K212" s="47" t="s">
        <v>190</v>
      </c>
      <c r="L212" s="8">
        <v>2014</v>
      </c>
      <c r="M212" s="20">
        <v>12</v>
      </c>
      <c r="N212" s="20">
        <v>4</v>
      </c>
      <c r="O212" s="85">
        <v>32072200</v>
      </c>
      <c r="P212" s="85">
        <v>5890</v>
      </c>
    </row>
    <row r="213" spans="10:16" hidden="1" x14ac:dyDescent="0.25">
      <c r="J213" s="79">
        <v>2740</v>
      </c>
      <c r="K213" s="47" t="s">
        <v>192</v>
      </c>
      <c r="L213" s="8">
        <v>2014</v>
      </c>
      <c r="M213" s="20">
        <v>12</v>
      </c>
      <c r="N213" s="20">
        <v>11</v>
      </c>
      <c r="O213" s="85">
        <v>32871900</v>
      </c>
      <c r="P213" s="85">
        <v>4862</v>
      </c>
    </row>
    <row r="214" spans="10:16" hidden="1" x14ac:dyDescent="0.25">
      <c r="J214" s="79">
        <v>2461</v>
      </c>
      <c r="K214" s="47" t="s">
        <v>195</v>
      </c>
      <c r="L214" s="8">
        <v>2014</v>
      </c>
      <c r="M214" s="20">
        <v>8</v>
      </c>
      <c r="N214" s="20">
        <v>14</v>
      </c>
      <c r="O214" s="85">
        <v>28835700</v>
      </c>
      <c r="P214" s="85">
        <v>4354</v>
      </c>
    </row>
    <row r="215" spans="10:16" hidden="1" x14ac:dyDescent="0.25">
      <c r="J215" s="79">
        <v>2338</v>
      </c>
      <c r="K215" s="47" t="s">
        <v>197</v>
      </c>
      <c r="L215" s="8">
        <v>2014</v>
      </c>
      <c r="M215" s="20">
        <v>8</v>
      </c>
      <c r="N215" s="20">
        <v>6</v>
      </c>
      <c r="O215" s="85">
        <v>30183300</v>
      </c>
      <c r="P215" s="85">
        <v>3926</v>
      </c>
    </row>
    <row r="216" spans="10:16" hidden="1" x14ac:dyDescent="0.25">
      <c r="J216" s="79">
        <v>2152</v>
      </c>
      <c r="K216" s="47" t="s">
        <v>199</v>
      </c>
      <c r="L216" s="8">
        <v>2014</v>
      </c>
      <c r="M216" s="20">
        <v>9</v>
      </c>
      <c r="N216" s="20">
        <v>18</v>
      </c>
      <c r="O216" s="85">
        <v>20333300</v>
      </c>
      <c r="P216" s="85">
        <v>3478</v>
      </c>
    </row>
    <row r="217" spans="10:16" hidden="1" x14ac:dyDescent="0.25">
      <c r="J217" s="79">
        <v>2684</v>
      </c>
      <c r="K217" s="47" t="s">
        <v>200</v>
      </c>
      <c r="L217" s="8">
        <v>2014</v>
      </c>
      <c r="M217" s="20">
        <v>12</v>
      </c>
      <c r="N217" s="20">
        <v>4</v>
      </c>
      <c r="O217" s="85">
        <v>24594050</v>
      </c>
      <c r="P217" s="85">
        <v>3204</v>
      </c>
    </row>
    <row r="218" spans="10:16" hidden="1" x14ac:dyDescent="0.25">
      <c r="J218" s="79">
        <v>1911</v>
      </c>
      <c r="K218" s="47" t="s">
        <v>202</v>
      </c>
      <c r="L218" s="8">
        <v>2014</v>
      </c>
      <c r="M218" s="20">
        <v>6</v>
      </c>
      <c r="N218" s="20">
        <v>6</v>
      </c>
      <c r="O218" s="85">
        <v>16031650</v>
      </c>
      <c r="P218" s="85">
        <v>2320</v>
      </c>
    </row>
    <row r="219" spans="10:16" hidden="1" x14ac:dyDescent="0.25">
      <c r="J219" s="79">
        <v>2561</v>
      </c>
      <c r="K219" s="47" t="s">
        <v>204</v>
      </c>
      <c r="L219" s="8">
        <v>2014</v>
      </c>
      <c r="M219" s="20">
        <v>7</v>
      </c>
      <c r="N219" s="20">
        <v>10</v>
      </c>
      <c r="O219" s="85">
        <v>13641400</v>
      </c>
      <c r="P219" s="85">
        <v>1977</v>
      </c>
    </row>
    <row r="220" spans="10:16" hidden="1" x14ac:dyDescent="0.25">
      <c r="J220" s="79">
        <v>2215</v>
      </c>
      <c r="K220" s="47" t="s">
        <v>207</v>
      </c>
      <c r="L220" s="8">
        <v>2014</v>
      </c>
      <c r="M220" s="20">
        <v>11</v>
      </c>
      <c r="N220" s="20">
        <v>6</v>
      </c>
      <c r="O220" s="85">
        <v>7402600</v>
      </c>
      <c r="P220" s="85">
        <v>1108</v>
      </c>
    </row>
    <row r="221" spans="10:16" hidden="1" x14ac:dyDescent="0.25">
      <c r="J221" s="79">
        <v>2647</v>
      </c>
      <c r="K221" s="47" t="s">
        <v>210</v>
      </c>
      <c r="L221" s="8">
        <v>2014</v>
      </c>
      <c r="M221" s="20">
        <v>12</v>
      </c>
      <c r="N221" s="20">
        <v>4</v>
      </c>
      <c r="O221" s="85">
        <v>5546250</v>
      </c>
      <c r="P221" s="85">
        <v>920</v>
      </c>
    </row>
    <row r="222" spans="10:16" hidden="1" x14ac:dyDescent="0.25">
      <c r="J222" s="79">
        <v>2229</v>
      </c>
      <c r="K222" s="47" t="s">
        <v>211</v>
      </c>
      <c r="L222" s="8">
        <v>2014</v>
      </c>
      <c r="M222" s="20">
        <v>11</v>
      </c>
      <c r="N222" s="20">
        <v>20</v>
      </c>
      <c r="O222" s="85">
        <v>4966600</v>
      </c>
      <c r="P222" s="85">
        <v>760</v>
      </c>
    </row>
    <row r="223" spans="10:16" hidden="1" x14ac:dyDescent="0.25">
      <c r="J223" s="79">
        <v>2353</v>
      </c>
      <c r="K223" s="47" t="s">
        <v>214</v>
      </c>
      <c r="L223" s="8">
        <v>2014</v>
      </c>
      <c r="M223" s="20">
        <v>5</v>
      </c>
      <c r="N223" s="20">
        <v>2</v>
      </c>
      <c r="O223" s="85">
        <v>2367750</v>
      </c>
      <c r="P223" s="85">
        <v>309</v>
      </c>
    </row>
    <row r="224" spans="10:16" hidden="1" x14ac:dyDescent="0.25">
      <c r="J224" s="79">
        <v>2360</v>
      </c>
      <c r="K224" s="47" t="s">
        <v>64</v>
      </c>
      <c r="L224" s="8">
        <v>2013</v>
      </c>
      <c r="M224" s="20">
        <v>12</v>
      </c>
      <c r="N224" s="20">
        <v>25</v>
      </c>
      <c r="O224" s="85">
        <v>5805844992</v>
      </c>
      <c r="P224" s="85">
        <v>825353</v>
      </c>
    </row>
    <row r="225" spans="10:17" hidden="1" x14ac:dyDescent="0.25">
      <c r="J225" s="79">
        <v>2218</v>
      </c>
      <c r="K225" s="47" t="s">
        <v>97</v>
      </c>
      <c r="L225" s="8">
        <v>2013</v>
      </c>
      <c r="M225" s="20">
        <v>5</v>
      </c>
      <c r="N225" s="20">
        <v>31</v>
      </c>
      <c r="O225" s="85">
        <v>1845346304</v>
      </c>
      <c r="P225" s="85">
        <v>259027</v>
      </c>
    </row>
    <row r="226" spans="10:17" hidden="1" x14ac:dyDescent="0.25">
      <c r="J226" s="79">
        <v>2147</v>
      </c>
      <c r="K226" s="47" t="s">
        <v>98</v>
      </c>
      <c r="L226" s="8">
        <v>2013</v>
      </c>
      <c r="M226" s="20">
        <v>4</v>
      </c>
      <c r="N226" s="20">
        <v>9</v>
      </c>
      <c r="O226" s="85">
        <v>1214645632</v>
      </c>
      <c r="P226" s="85">
        <v>160604</v>
      </c>
    </row>
    <row r="227" spans="10:17" hidden="1" x14ac:dyDescent="0.25">
      <c r="J227" s="79">
        <v>2247</v>
      </c>
      <c r="K227" s="47" t="s">
        <v>99</v>
      </c>
      <c r="L227" s="8">
        <v>2013</v>
      </c>
      <c r="M227" s="20">
        <v>7</v>
      </c>
      <c r="N227" s="20">
        <v>19</v>
      </c>
      <c r="O227" s="85">
        <v>1163542784</v>
      </c>
      <c r="P227" s="85">
        <v>154713</v>
      </c>
    </row>
    <row r="228" spans="10:17" hidden="1" x14ac:dyDescent="0.25">
      <c r="J228" s="79">
        <v>2224</v>
      </c>
      <c r="K228" s="47" t="s">
        <v>100</v>
      </c>
      <c r="L228" s="8">
        <v>2013</v>
      </c>
      <c r="M228" s="20">
        <v>8</v>
      </c>
      <c r="N228" s="20">
        <v>16</v>
      </c>
      <c r="O228" s="85">
        <v>770317632</v>
      </c>
      <c r="P228" s="85">
        <v>101546</v>
      </c>
    </row>
    <row r="229" spans="10:17" hidden="1" x14ac:dyDescent="0.25">
      <c r="J229" s="79">
        <v>2330</v>
      </c>
      <c r="K229" s="47" t="s">
        <v>139</v>
      </c>
      <c r="L229" s="8">
        <v>2013</v>
      </c>
      <c r="M229" s="20">
        <v>10</v>
      </c>
      <c r="N229" s="20">
        <v>18</v>
      </c>
      <c r="O229" s="85">
        <v>357905408</v>
      </c>
      <c r="P229" s="85">
        <v>48535</v>
      </c>
    </row>
    <row r="230" spans="10:17" hidden="1" x14ac:dyDescent="0.25">
      <c r="J230" s="79">
        <v>2175</v>
      </c>
      <c r="K230" s="47" t="s">
        <v>140</v>
      </c>
      <c r="L230" s="8">
        <v>2013</v>
      </c>
      <c r="M230" s="20">
        <v>10</v>
      </c>
      <c r="N230" s="20">
        <v>11</v>
      </c>
      <c r="O230" s="85">
        <v>336520384</v>
      </c>
      <c r="P230" s="85">
        <v>46786</v>
      </c>
    </row>
    <row r="231" spans="10:17" hidden="1" x14ac:dyDescent="0.25">
      <c r="J231" s="79">
        <v>1933</v>
      </c>
      <c r="K231" s="47" t="s">
        <v>163</v>
      </c>
      <c r="L231" s="8">
        <v>2013</v>
      </c>
      <c r="M231" s="20">
        <v>1</v>
      </c>
      <c r="N231" s="20">
        <v>18</v>
      </c>
      <c r="O231" s="85">
        <v>138609600</v>
      </c>
      <c r="P231" s="85">
        <v>19928</v>
      </c>
    </row>
    <row r="232" spans="10:17" hidden="1" x14ac:dyDescent="0.25">
      <c r="J232" s="79">
        <v>2335</v>
      </c>
      <c r="K232" s="47" t="s">
        <v>164</v>
      </c>
      <c r="L232" s="8">
        <v>2013</v>
      </c>
      <c r="M232" s="20">
        <v>11</v>
      </c>
      <c r="N232" s="20">
        <v>1</v>
      </c>
      <c r="O232" s="85">
        <v>150875856</v>
      </c>
      <c r="P232" s="85">
        <v>19530</v>
      </c>
    </row>
    <row r="233" spans="10:17" hidden="1" x14ac:dyDescent="0.25">
      <c r="J233" s="79">
        <v>2210</v>
      </c>
      <c r="K233" s="47" t="s">
        <v>173</v>
      </c>
      <c r="L233" s="8">
        <v>2013</v>
      </c>
      <c r="M233" s="20">
        <v>3</v>
      </c>
      <c r="N233" s="20">
        <v>22</v>
      </c>
      <c r="O233" s="85">
        <v>85587600</v>
      </c>
      <c r="P233" s="85">
        <v>10937</v>
      </c>
    </row>
    <row r="234" spans="10:17" hidden="1" x14ac:dyDescent="0.25">
      <c r="J234" s="79">
        <v>2190</v>
      </c>
      <c r="K234" s="47" t="s">
        <v>184</v>
      </c>
      <c r="L234" s="8">
        <v>2013</v>
      </c>
      <c r="M234" s="20">
        <v>10</v>
      </c>
      <c r="N234" s="20">
        <v>25</v>
      </c>
      <c r="O234" s="85">
        <v>57102248</v>
      </c>
      <c r="P234" s="85">
        <v>7266</v>
      </c>
    </row>
    <row r="235" spans="10:17" hidden="1" x14ac:dyDescent="0.25">
      <c r="J235" s="79">
        <v>2221</v>
      </c>
      <c r="K235" s="47" t="s">
        <v>187</v>
      </c>
      <c r="L235" s="8">
        <v>2013</v>
      </c>
      <c r="M235" s="20">
        <v>5</v>
      </c>
      <c r="N235" s="20">
        <v>3</v>
      </c>
      <c r="O235" s="85">
        <v>47051152</v>
      </c>
      <c r="P235" s="85">
        <v>6513</v>
      </c>
    </row>
    <row r="236" spans="10:17" hidden="1" x14ac:dyDescent="0.25">
      <c r="J236" s="79">
        <v>2233</v>
      </c>
      <c r="K236" s="47" t="s">
        <v>189</v>
      </c>
      <c r="L236" s="8">
        <v>2013</v>
      </c>
      <c r="M236" s="20">
        <v>8</v>
      </c>
      <c r="N236" s="20">
        <v>9</v>
      </c>
      <c r="O236" s="85">
        <v>49127600</v>
      </c>
      <c r="P236" s="85">
        <v>6041</v>
      </c>
    </row>
    <row r="237" spans="10:17" hidden="1" x14ac:dyDescent="0.25">
      <c r="J237" s="79">
        <v>2254</v>
      </c>
      <c r="K237" s="47" t="s">
        <v>196</v>
      </c>
      <c r="L237" s="8">
        <v>2013</v>
      </c>
      <c r="M237" s="20">
        <v>9</v>
      </c>
      <c r="N237" s="20">
        <v>13</v>
      </c>
      <c r="O237" s="85">
        <v>28679400</v>
      </c>
      <c r="P237" s="85">
        <v>4029</v>
      </c>
    </row>
    <row r="238" spans="10:17" hidden="1" x14ac:dyDescent="0.25">
      <c r="J238" s="79">
        <v>2136</v>
      </c>
      <c r="K238" s="47" t="s">
        <v>198</v>
      </c>
      <c r="L238" s="8">
        <v>2013</v>
      </c>
      <c r="M238" s="20">
        <v>2</v>
      </c>
      <c r="N238" s="20">
        <v>8</v>
      </c>
      <c r="O238" s="85">
        <v>25239350</v>
      </c>
      <c r="P238" s="85">
        <v>3526</v>
      </c>
    </row>
    <row r="239" spans="10:17" hidden="1" x14ac:dyDescent="0.25">
      <c r="J239" s="79">
        <v>1793</v>
      </c>
      <c r="K239" s="47" t="s">
        <v>206</v>
      </c>
      <c r="L239" s="8">
        <v>2013</v>
      </c>
      <c r="M239" s="20">
        <v>11</v>
      </c>
      <c r="N239" s="20">
        <v>29</v>
      </c>
      <c r="O239" s="85">
        <v>7667500</v>
      </c>
      <c r="P239" s="85">
        <v>1345</v>
      </c>
      <c r="Q239" s="60"/>
    </row>
    <row r="240" spans="10:17" hidden="1" x14ac:dyDescent="0.25">
      <c r="J240" s="79">
        <v>2075</v>
      </c>
      <c r="K240" s="47" t="s">
        <v>216</v>
      </c>
      <c r="L240" s="8">
        <v>2013</v>
      </c>
      <c r="M240" s="20">
        <v>12</v>
      </c>
      <c r="N240" s="20">
        <v>14</v>
      </c>
      <c r="O240" s="85">
        <v>343800</v>
      </c>
      <c r="P240" s="85">
        <v>42</v>
      </c>
      <c r="Q240" s="60"/>
    </row>
    <row r="241" spans="10:17" hidden="1" x14ac:dyDescent="0.25">
      <c r="J241" s="79">
        <v>2012</v>
      </c>
      <c r="K241" s="47" t="s">
        <v>96</v>
      </c>
      <c r="L241" s="8">
        <v>2012</v>
      </c>
      <c r="M241" s="20">
        <v>12</v>
      </c>
      <c r="N241" s="20">
        <v>25</v>
      </c>
      <c r="O241" s="85">
        <v>9980845056</v>
      </c>
      <c r="P241" s="85">
        <v>1431818</v>
      </c>
      <c r="Q241" s="60"/>
    </row>
    <row r="242" spans="10:17" hidden="1" x14ac:dyDescent="0.25">
      <c r="J242" s="79">
        <v>1941</v>
      </c>
      <c r="K242" s="47" t="s">
        <v>92</v>
      </c>
      <c r="L242" s="8">
        <v>2012</v>
      </c>
      <c r="M242" s="20">
        <v>6</v>
      </c>
      <c r="N242" s="20">
        <v>8</v>
      </c>
      <c r="O242" s="85">
        <v>4154589184</v>
      </c>
      <c r="P242" s="85">
        <v>613568</v>
      </c>
      <c r="Q242" s="60"/>
    </row>
    <row r="243" spans="10:17" hidden="1" x14ac:dyDescent="0.25">
      <c r="J243" s="79">
        <v>1912</v>
      </c>
      <c r="K243" s="47" t="s">
        <v>91</v>
      </c>
      <c r="L243" s="8">
        <v>2012</v>
      </c>
      <c r="M243" s="20">
        <v>1</v>
      </c>
      <c r="N243" s="20">
        <v>19</v>
      </c>
      <c r="O243" s="85">
        <v>4311322624</v>
      </c>
      <c r="P243" s="85">
        <v>612656</v>
      </c>
      <c r="Q243" s="60"/>
    </row>
    <row r="244" spans="10:17" hidden="1" x14ac:dyDescent="0.25">
      <c r="J244" s="79">
        <v>1820</v>
      </c>
      <c r="K244" s="47" t="s">
        <v>93</v>
      </c>
      <c r="L244" s="8">
        <v>2012</v>
      </c>
      <c r="M244" s="20">
        <v>9</v>
      </c>
      <c r="N244" s="20">
        <v>28</v>
      </c>
      <c r="O244" s="85">
        <v>3262713600</v>
      </c>
      <c r="P244" s="85">
        <v>446789</v>
      </c>
      <c r="Q244" s="60"/>
    </row>
    <row r="245" spans="10:17" hidden="1" x14ac:dyDescent="0.25">
      <c r="J245" s="79">
        <v>1942</v>
      </c>
      <c r="K245" s="47" t="s">
        <v>94</v>
      </c>
      <c r="L245" s="8">
        <v>2012</v>
      </c>
      <c r="M245" s="20">
        <v>7</v>
      </c>
      <c r="N245" s="20">
        <v>19</v>
      </c>
      <c r="O245" s="85">
        <v>2223563776</v>
      </c>
      <c r="P245" s="85">
        <v>303092</v>
      </c>
    </row>
    <row r="246" spans="10:17" hidden="1" x14ac:dyDescent="0.25">
      <c r="J246" s="79">
        <v>1943</v>
      </c>
      <c r="K246" s="47" t="s">
        <v>126</v>
      </c>
      <c r="L246" s="8">
        <v>2012</v>
      </c>
      <c r="M246" s="20">
        <v>8</v>
      </c>
      <c r="N246" s="20">
        <v>17</v>
      </c>
      <c r="O246" s="85">
        <v>1486723584</v>
      </c>
      <c r="P246" s="85">
        <v>200579</v>
      </c>
    </row>
    <row r="247" spans="10:17" hidden="1" x14ac:dyDescent="0.25">
      <c r="J247" s="79">
        <v>1910</v>
      </c>
      <c r="K247" s="47" t="s">
        <v>127</v>
      </c>
      <c r="L247" s="8">
        <v>2012</v>
      </c>
      <c r="M247" s="20">
        <v>4</v>
      </c>
      <c r="N247" s="20">
        <v>13</v>
      </c>
      <c r="O247" s="85">
        <v>1116051840</v>
      </c>
      <c r="P247" s="85">
        <v>160448</v>
      </c>
    </row>
    <row r="248" spans="10:17" hidden="1" x14ac:dyDescent="0.25">
      <c r="J248" s="79">
        <v>2083</v>
      </c>
      <c r="K248" s="47" t="s">
        <v>137</v>
      </c>
      <c r="L248" s="8">
        <v>2012</v>
      </c>
      <c r="M248" s="20">
        <v>8</v>
      </c>
      <c r="N248" s="20">
        <v>3</v>
      </c>
      <c r="O248" s="85">
        <v>344817152</v>
      </c>
      <c r="P248" s="85">
        <v>50535</v>
      </c>
    </row>
    <row r="249" spans="10:17" hidden="1" x14ac:dyDescent="0.25">
      <c r="J249" s="79">
        <v>1841</v>
      </c>
      <c r="K249" s="47" t="s">
        <v>143</v>
      </c>
      <c r="L249" s="8">
        <v>2012</v>
      </c>
      <c r="M249" s="20">
        <v>2</v>
      </c>
      <c r="N249" s="20">
        <v>17</v>
      </c>
      <c r="O249" s="85">
        <v>281607488</v>
      </c>
      <c r="P249" s="85">
        <v>45007</v>
      </c>
    </row>
    <row r="250" spans="10:17" hidden="1" x14ac:dyDescent="0.25">
      <c r="J250" s="79">
        <v>2109</v>
      </c>
      <c r="K250" s="47" t="s">
        <v>145</v>
      </c>
      <c r="L250" s="8">
        <v>2012</v>
      </c>
      <c r="M250" s="20">
        <v>9</v>
      </c>
      <c r="N250" s="20">
        <v>6</v>
      </c>
      <c r="O250" s="85">
        <v>285029536</v>
      </c>
      <c r="P250" s="85">
        <v>44148</v>
      </c>
    </row>
    <row r="251" spans="10:17" hidden="1" x14ac:dyDescent="0.25">
      <c r="J251" s="79">
        <v>2056</v>
      </c>
      <c r="K251" s="47" t="s">
        <v>152</v>
      </c>
      <c r="L251" s="8">
        <v>2012</v>
      </c>
      <c r="M251" s="20">
        <v>8</v>
      </c>
      <c r="N251" s="20">
        <v>3</v>
      </c>
      <c r="O251" s="85">
        <v>237396048</v>
      </c>
      <c r="P251" s="85">
        <v>31959</v>
      </c>
    </row>
    <row r="252" spans="10:17" hidden="1" x14ac:dyDescent="0.25">
      <c r="J252" s="79">
        <v>2096</v>
      </c>
      <c r="K252" s="47" t="s">
        <v>157</v>
      </c>
      <c r="L252" s="8">
        <v>2012</v>
      </c>
      <c r="M252" s="20">
        <v>8</v>
      </c>
      <c r="N252" s="20">
        <v>22</v>
      </c>
      <c r="O252" s="85">
        <v>177070208</v>
      </c>
      <c r="P252" s="85">
        <v>25539</v>
      </c>
    </row>
    <row r="253" spans="10:17" hidden="1" x14ac:dyDescent="0.25">
      <c r="J253" s="79">
        <v>2001</v>
      </c>
      <c r="K253" s="47" t="s">
        <v>161</v>
      </c>
      <c r="L253" s="8">
        <v>2012</v>
      </c>
      <c r="M253" s="20">
        <v>8</v>
      </c>
      <c r="N253" s="20">
        <v>23</v>
      </c>
      <c r="O253" s="85">
        <v>144172048</v>
      </c>
      <c r="P253" s="85">
        <v>21270</v>
      </c>
    </row>
    <row r="254" spans="10:17" hidden="1" x14ac:dyDescent="0.25">
      <c r="J254" s="79">
        <v>1944</v>
      </c>
      <c r="K254" s="47" t="s">
        <v>165</v>
      </c>
      <c r="L254" s="8">
        <v>2012</v>
      </c>
      <c r="M254" s="20">
        <v>4</v>
      </c>
      <c r="N254" s="20">
        <v>27</v>
      </c>
      <c r="O254" s="85">
        <v>135458656</v>
      </c>
      <c r="P254" s="85">
        <v>19148</v>
      </c>
    </row>
    <row r="255" spans="10:17" hidden="1" x14ac:dyDescent="0.25">
      <c r="J255" s="79">
        <v>2059</v>
      </c>
      <c r="K255" s="47" t="s">
        <v>167</v>
      </c>
      <c r="L255" s="8">
        <v>2012</v>
      </c>
      <c r="M255" s="20">
        <v>11</v>
      </c>
      <c r="N255" s="20">
        <v>1</v>
      </c>
      <c r="O255" s="85">
        <v>153654144</v>
      </c>
      <c r="P255" s="85">
        <v>18803</v>
      </c>
    </row>
    <row r="256" spans="10:17" hidden="1" x14ac:dyDescent="0.25">
      <c r="J256" s="79">
        <v>2004</v>
      </c>
      <c r="K256" s="47" t="s">
        <v>170</v>
      </c>
      <c r="L256" s="8">
        <v>2012</v>
      </c>
      <c r="M256" s="20">
        <v>10</v>
      </c>
      <c r="N256" s="20">
        <v>19</v>
      </c>
      <c r="O256" s="85">
        <v>102546496</v>
      </c>
      <c r="P256" s="85">
        <v>15534</v>
      </c>
    </row>
    <row r="257" spans="10:16" hidden="1" x14ac:dyDescent="0.25">
      <c r="J257" s="79">
        <v>2044</v>
      </c>
      <c r="K257" s="47" t="s">
        <v>174</v>
      </c>
      <c r="L257" s="8">
        <v>2012</v>
      </c>
      <c r="M257" s="20">
        <v>5</v>
      </c>
      <c r="N257" s="20">
        <v>18</v>
      </c>
      <c r="O257" s="85">
        <v>70924400</v>
      </c>
      <c r="P257" s="85">
        <v>10863</v>
      </c>
    </row>
    <row r="258" spans="10:16" hidden="1" x14ac:dyDescent="0.25">
      <c r="J258" s="79">
        <v>1835</v>
      </c>
      <c r="K258" s="47" t="s">
        <v>183</v>
      </c>
      <c r="L258" s="8">
        <v>2012</v>
      </c>
      <c r="M258" s="20">
        <v>3</v>
      </c>
      <c r="N258" s="20">
        <v>2</v>
      </c>
      <c r="O258" s="85">
        <v>52539648</v>
      </c>
      <c r="P258" s="85">
        <v>7546</v>
      </c>
    </row>
    <row r="259" spans="10:16" hidden="1" x14ac:dyDescent="0.25">
      <c r="J259" s="79">
        <v>2129</v>
      </c>
      <c r="K259" s="47" t="s">
        <v>186</v>
      </c>
      <c r="L259" s="8">
        <v>2012</v>
      </c>
      <c r="M259" s="20">
        <v>10</v>
      </c>
      <c r="N259" s="20">
        <v>19</v>
      </c>
      <c r="O259" s="85">
        <v>46781600</v>
      </c>
      <c r="P259" s="85">
        <v>6578</v>
      </c>
    </row>
    <row r="260" spans="10:16" hidden="1" x14ac:dyDescent="0.25">
      <c r="J260" s="79">
        <v>1937</v>
      </c>
      <c r="K260" s="47" t="s">
        <v>194</v>
      </c>
      <c r="L260" s="8">
        <v>2012</v>
      </c>
      <c r="M260" s="20">
        <v>11</v>
      </c>
      <c r="N260" s="20">
        <v>23</v>
      </c>
      <c r="O260" s="85">
        <v>27056000</v>
      </c>
      <c r="P260" s="85">
        <v>4376</v>
      </c>
    </row>
    <row r="261" spans="10:16" hidden="1" x14ac:dyDescent="0.25">
      <c r="J261" s="79">
        <v>1436</v>
      </c>
      <c r="K261" s="47" t="s">
        <v>209</v>
      </c>
      <c r="L261" s="8">
        <v>2012</v>
      </c>
      <c r="M261" s="20">
        <v>2</v>
      </c>
      <c r="N261" s="20">
        <v>24</v>
      </c>
      <c r="O261" s="85">
        <v>5502900</v>
      </c>
      <c r="P261" s="85">
        <v>997</v>
      </c>
    </row>
    <row r="262" spans="10:16" hidden="1" x14ac:dyDescent="0.25">
      <c r="J262" s="79">
        <v>2071</v>
      </c>
      <c r="K262" s="47" t="s">
        <v>213</v>
      </c>
      <c r="L262" s="8">
        <v>2012</v>
      </c>
      <c r="M262" s="20">
        <v>4</v>
      </c>
      <c r="N262" s="20">
        <v>13</v>
      </c>
      <c r="O262" s="85">
        <v>2000400</v>
      </c>
      <c r="P262" s="85">
        <v>453</v>
      </c>
    </row>
    <row r="263" spans="10:16" hidden="1" x14ac:dyDescent="0.25">
      <c r="J263" s="79">
        <v>1860</v>
      </c>
      <c r="K263" s="47" t="s">
        <v>95</v>
      </c>
      <c r="L263" s="8">
        <v>2011</v>
      </c>
      <c r="M263" s="20">
        <v>12</v>
      </c>
      <c r="N263" s="20">
        <v>21</v>
      </c>
      <c r="O263" s="85">
        <v>2606614784</v>
      </c>
      <c r="P263" s="85">
        <v>382930</v>
      </c>
    </row>
    <row r="264" spans="10:16" hidden="1" x14ac:dyDescent="0.25">
      <c r="J264" s="79">
        <v>1681</v>
      </c>
      <c r="K264" s="47" t="s">
        <v>87</v>
      </c>
      <c r="L264" s="8">
        <v>2011</v>
      </c>
      <c r="M264" s="20">
        <v>3</v>
      </c>
      <c r="N264" s="20">
        <v>11</v>
      </c>
      <c r="O264" s="85">
        <v>2784675840</v>
      </c>
      <c r="P264" s="85">
        <v>378596</v>
      </c>
    </row>
    <row r="265" spans="10:16" hidden="1" x14ac:dyDescent="0.25">
      <c r="J265" s="79">
        <v>1674</v>
      </c>
      <c r="K265" s="47" t="s">
        <v>89</v>
      </c>
      <c r="L265" s="8">
        <v>2011</v>
      </c>
      <c r="M265" s="20">
        <v>10</v>
      </c>
      <c r="N265" s="20">
        <v>7</v>
      </c>
      <c r="O265" s="85">
        <v>2176989440</v>
      </c>
      <c r="P265" s="85">
        <v>326309</v>
      </c>
    </row>
    <row r="266" spans="10:16" hidden="1" x14ac:dyDescent="0.25">
      <c r="J266" s="79">
        <v>1660</v>
      </c>
      <c r="K266" s="47" t="s">
        <v>88</v>
      </c>
      <c r="L266" s="8">
        <v>2011</v>
      </c>
      <c r="M266" s="20">
        <v>1</v>
      </c>
      <c r="N266" s="20">
        <v>14</v>
      </c>
      <c r="O266" s="85">
        <v>2175272448</v>
      </c>
      <c r="P266" s="85">
        <v>318441</v>
      </c>
    </row>
    <row r="267" spans="10:16" hidden="1" x14ac:dyDescent="0.25">
      <c r="J267" s="79">
        <v>1688</v>
      </c>
      <c r="K267" s="47" t="s">
        <v>90</v>
      </c>
      <c r="L267" s="8">
        <v>2011</v>
      </c>
      <c r="M267" s="20">
        <v>5</v>
      </c>
      <c r="N267" s="20">
        <v>6</v>
      </c>
      <c r="O267" s="85">
        <v>1218870912</v>
      </c>
      <c r="P267" s="85">
        <v>175588</v>
      </c>
    </row>
    <row r="268" spans="10:16" hidden="1" x14ac:dyDescent="0.25">
      <c r="J268" s="79">
        <v>1776</v>
      </c>
      <c r="K268" s="47" t="s">
        <v>130</v>
      </c>
      <c r="L268" s="8">
        <v>2011</v>
      </c>
      <c r="M268" s="20">
        <v>8</v>
      </c>
      <c r="N268" s="20">
        <v>12</v>
      </c>
      <c r="O268" s="85">
        <v>749595136</v>
      </c>
      <c r="P268" s="85">
        <v>108591</v>
      </c>
    </row>
    <row r="269" spans="10:16" hidden="1" x14ac:dyDescent="0.25">
      <c r="J269" s="79">
        <v>1836</v>
      </c>
      <c r="K269" s="47" t="s">
        <v>131</v>
      </c>
      <c r="L269" s="8">
        <v>2011</v>
      </c>
      <c r="M269" s="20">
        <v>12</v>
      </c>
      <c r="N269" s="20">
        <v>23</v>
      </c>
      <c r="O269" s="85">
        <v>704347328</v>
      </c>
      <c r="P269" s="85">
        <v>106620</v>
      </c>
    </row>
    <row r="270" spans="10:16" hidden="1" x14ac:dyDescent="0.25">
      <c r="J270" s="79">
        <v>1767</v>
      </c>
      <c r="K270" s="47" t="s">
        <v>133</v>
      </c>
      <c r="L270" s="8">
        <v>2011</v>
      </c>
      <c r="M270" s="20">
        <v>4</v>
      </c>
      <c r="N270" s="20">
        <v>5</v>
      </c>
      <c r="O270" s="85">
        <v>615627712</v>
      </c>
      <c r="P270" s="85">
        <v>95544</v>
      </c>
    </row>
    <row r="271" spans="10:16" hidden="1" x14ac:dyDescent="0.25">
      <c r="J271" s="79">
        <v>1787</v>
      </c>
      <c r="K271" s="47" t="s">
        <v>147</v>
      </c>
      <c r="L271" s="8">
        <v>2011</v>
      </c>
      <c r="M271" s="20">
        <v>9</v>
      </c>
      <c r="N271" s="20">
        <v>30</v>
      </c>
      <c r="O271" s="85">
        <v>284718944</v>
      </c>
      <c r="P271" s="85">
        <v>43215</v>
      </c>
    </row>
    <row r="272" spans="10:16" hidden="1" x14ac:dyDescent="0.25">
      <c r="J272" s="79">
        <v>1791</v>
      </c>
      <c r="K272" s="47" t="s">
        <v>150</v>
      </c>
      <c r="L272" s="8">
        <v>2011</v>
      </c>
      <c r="M272" s="20">
        <v>7</v>
      </c>
      <c r="N272" s="20">
        <v>15</v>
      </c>
      <c r="O272" s="85">
        <v>264631904</v>
      </c>
      <c r="P272" s="85">
        <v>37275</v>
      </c>
    </row>
    <row r="273" spans="10:16" hidden="1" x14ac:dyDescent="0.25">
      <c r="J273" s="79">
        <v>1800</v>
      </c>
      <c r="K273" s="47" t="s">
        <v>155</v>
      </c>
      <c r="L273" s="8">
        <v>2011</v>
      </c>
      <c r="M273" s="20">
        <v>8</v>
      </c>
      <c r="N273" s="20">
        <v>31</v>
      </c>
      <c r="O273" s="85">
        <v>182506000</v>
      </c>
      <c r="P273" s="85">
        <v>26849</v>
      </c>
    </row>
    <row r="274" spans="10:16" hidden="1" x14ac:dyDescent="0.25">
      <c r="J274" s="79">
        <v>1784</v>
      </c>
      <c r="K274" s="47" t="s">
        <v>158</v>
      </c>
      <c r="L274" s="8">
        <v>2011</v>
      </c>
      <c r="M274" s="20">
        <v>8</v>
      </c>
      <c r="N274" s="20">
        <v>4</v>
      </c>
      <c r="O274" s="85">
        <v>167842944</v>
      </c>
      <c r="P274" s="85">
        <v>24995</v>
      </c>
    </row>
    <row r="275" spans="10:16" hidden="1" x14ac:dyDescent="0.25">
      <c r="J275" s="79">
        <v>1829</v>
      </c>
      <c r="K275" s="47" t="s">
        <v>169</v>
      </c>
      <c r="L275" s="8">
        <v>2011</v>
      </c>
      <c r="M275" s="20">
        <v>11</v>
      </c>
      <c r="N275" s="20">
        <v>25</v>
      </c>
      <c r="O275" s="85">
        <v>108915904</v>
      </c>
      <c r="P275" s="85">
        <v>15858</v>
      </c>
    </row>
    <row r="276" spans="10:16" hidden="1" x14ac:dyDescent="0.25">
      <c r="J276" s="79">
        <v>1735</v>
      </c>
      <c r="K276" s="47" t="s">
        <v>172</v>
      </c>
      <c r="L276" s="8">
        <v>2011</v>
      </c>
      <c r="M276" s="20">
        <v>5</v>
      </c>
      <c r="N276" s="20">
        <v>20</v>
      </c>
      <c r="O276" s="85">
        <v>84554600</v>
      </c>
      <c r="P276" s="85">
        <v>12498</v>
      </c>
    </row>
    <row r="277" spans="10:16" hidden="1" x14ac:dyDescent="0.25">
      <c r="J277" s="79">
        <v>1786</v>
      </c>
      <c r="K277" s="47" t="s">
        <v>176</v>
      </c>
      <c r="L277" s="8">
        <v>2011</v>
      </c>
      <c r="M277" s="20">
        <v>9</v>
      </c>
      <c r="N277" s="20">
        <v>16</v>
      </c>
      <c r="O277" s="85">
        <v>97964248</v>
      </c>
      <c r="P277" s="85">
        <v>9741</v>
      </c>
    </row>
    <row r="278" spans="10:16" hidden="1" x14ac:dyDescent="0.25">
      <c r="J278" s="79">
        <v>1777</v>
      </c>
      <c r="K278" s="47" t="s">
        <v>191</v>
      </c>
      <c r="L278" s="8">
        <v>2011</v>
      </c>
      <c r="M278" s="20">
        <v>5</v>
      </c>
      <c r="N278" s="20">
        <v>13</v>
      </c>
      <c r="O278" s="85">
        <v>49509300</v>
      </c>
      <c r="P278" s="85">
        <v>5821</v>
      </c>
    </row>
    <row r="279" spans="10:16" hidden="1" x14ac:dyDescent="0.25">
      <c r="J279" s="79">
        <v>1870</v>
      </c>
      <c r="K279" s="47" t="s">
        <v>201</v>
      </c>
      <c r="L279" s="8">
        <v>2011</v>
      </c>
      <c r="M279" s="20">
        <v>11</v>
      </c>
      <c r="N279" s="20">
        <v>18</v>
      </c>
      <c r="O279" s="85">
        <v>16755500</v>
      </c>
      <c r="P279" s="85">
        <v>2811</v>
      </c>
    </row>
    <row r="280" spans="10:16" hidden="1" x14ac:dyDescent="0.25">
      <c r="J280" s="79">
        <v>1495</v>
      </c>
      <c r="K280" s="47" t="s">
        <v>208</v>
      </c>
      <c r="L280" s="8">
        <v>2011</v>
      </c>
      <c r="M280" s="20">
        <v>7</v>
      </c>
      <c r="N280" s="20">
        <v>8</v>
      </c>
      <c r="O280" s="85">
        <v>6709400</v>
      </c>
      <c r="P280" s="85">
        <v>1084</v>
      </c>
    </row>
    <row r="281" spans="10:16" hidden="1" x14ac:dyDescent="0.25">
      <c r="J281" s="79">
        <v>1522</v>
      </c>
      <c r="K281" s="47" t="s">
        <v>86</v>
      </c>
      <c r="L281" s="8">
        <v>2010</v>
      </c>
      <c r="M281" s="20">
        <v>12</v>
      </c>
      <c r="N281" s="20">
        <v>25</v>
      </c>
      <c r="O281" s="85">
        <v>10058027008</v>
      </c>
      <c r="P281" s="85">
        <v>1501806</v>
      </c>
    </row>
    <row r="282" spans="10:16" hidden="1" x14ac:dyDescent="0.25">
      <c r="J282" s="79">
        <v>1448</v>
      </c>
      <c r="K282" s="47" t="s">
        <v>82</v>
      </c>
      <c r="L282" s="8">
        <v>2010</v>
      </c>
      <c r="M282" s="20">
        <v>9</v>
      </c>
      <c r="N282" s="20">
        <v>10</v>
      </c>
      <c r="O282" s="85">
        <v>2149438720</v>
      </c>
      <c r="P282" s="85">
        <v>328817</v>
      </c>
    </row>
    <row r="283" spans="10:16" hidden="1" x14ac:dyDescent="0.25">
      <c r="J283" s="79">
        <v>1343</v>
      </c>
      <c r="K283" s="47" t="s">
        <v>83</v>
      </c>
      <c r="L283" s="8">
        <v>2010</v>
      </c>
      <c r="M283" s="20">
        <v>2</v>
      </c>
      <c r="N283" s="20">
        <v>3</v>
      </c>
      <c r="O283" s="85">
        <v>649151552</v>
      </c>
      <c r="P283" s="85">
        <v>117393</v>
      </c>
    </row>
    <row r="284" spans="10:16" hidden="1" x14ac:dyDescent="0.25">
      <c r="J284" s="79">
        <v>1281</v>
      </c>
      <c r="K284" s="47" t="s">
        <v>84</v>
      </c>
      <c r="L284" s="8">
        <v>2010</v>
      </c>
      <c r="M284" s="20">
        <v>3</v>
      </c>
      <c r="N284" s="20">
        <v>26</v>
      </c>
      <c r="O284" s="85">
        <v>615204224</v>
      </c>
      <c r="P284" s="85">
        <v>76665</v>
      </c>
    </row>
    <row r="285" spans="10:16" hidden="1" x14ac:dyDescent="0.25">
      <c r="J285" s="79">
        <v>1375</v>
      </c>
      <c r="K285" s="47" t="s">
        <v>85</v>
      </c>
      <c r="L285" s="8">
        <v>2010</v>
      </c>
      <c r="M285" s="20">
        <v>8</v>
      </c>
      <c r="N285" s="20">
        <v>11</v>
      </c>
      <c r="O285" s="85">
        <v>367247552</v>
      </c>
      <c r="P285" s="85">
        <v>53618</v>
      </c>
    </row>
    <row r="286" spans="10:16" hidden="1" x14ac:dyDescent="0.25">
      <c r="J286" s="79">
        <v>1398</v>
      </c>
      <c r="K286" s="47" t="s">
        <v>141</v>
      </c>
      <c r="L286" s="8">
        <v>2010</v>
      </c>
      <c r="M286" s="20">
        <v>5</v>
      </c>
      <c r="N286" s="20">
        <v>21</v>
      </c>
      <c r="O286" s="85">
        <v>326086944</v>
      </c>
      <c r="P286" s="85">
        <v>46274</v>
      </c>
    </row>
    <row r="287" spans="10:16" hidden="1" x14ac:dyDescent="0.25">
      <c r="J287" s="79">
        <v>1405</v>
      </c>
      <c r="K287" s="47" t="s">
        <v>146</v>
      </c>
      <c r="L287" s="8">
        <v>2010</v>
      </c>
      <c r="M287" s="20">
        <v>9</v>
      </c>
      <c r="N287" s="20">
        <v>24</v>
      </c>
      <c r="O287" s="85">
        <v>296340416</v>
      </c>
      <c r="P287" s="85">
        <v>43391</v>
      </c>
    </row>
    <row r="288" spans="10:16" hidden="1" x14ac:dyDescent="0.25">
      <c r="J288" s="79">
        <v>1397</v>
      </c>
      <c r="K288" s="47" t="s">
        <v>148</v>
      </c>
      <c r="L288" s="8">
        <v>2010</v>
      </c>
      <c r="M288" s="20">
        <v>4</v>
      </c>
      <c r="N288" s="20">
        <v>23</v>
      </c>
      <c r="O288" s="85">
        <v>277565120</v>
      </c>
      <c r="P288" s="85">
        <v>37869</v>
      </c>
    </row>
    <row r="289" spans="10:16" hidden="1" x14ac:dyDescent="0.25">
      <c r="J289" s="79">
        <v>1382</v>
      </c>
      <c r="K289" s="47" t="s">
        <v>159</v>
      </c>
      <c r="L289" s="8">
        <v>2010</v>
      </c>
      <c r="M289" s="20">
        <v>3</v>
      </c>
      <c r="N289" s="20">
        <v>11</v>
      </c>
      <c r="O289" s="85">
        <v>177701424</v>
      </c>
      <c r="P289" s="85">
        <v>24624</v>
      </c>
    </row>
    <row r="290" spans="10:16" hidden="1" x14ac:dyDescent="0.25">
      <c r="J290" s="79">
        <v>1389</v>
      </c>
      <c r="K290" s="47" t="s">
        <v>160</v>
      </c>
      <c r="L290" s="8">
        <v>2010</v>
      </c>
      <c r="M290" s="20">
        <v>11</v>
      </c>
      <c r="N290" s="20">
        <v>3</v>
      </c>
      <c r="O290" s="85">
        <v>165052656</v>
      </c>
      <c r="P290" s="85">
        <v>23594</v>
      </c>
    </row>
    <row r="291" spans="10:16" hidden="1" x14ac:dyDescent="0.25">
      <c r="J291" s="79">
        <v>1323</v>
      </c>
      <c r="K291" s="47" t="s">
        <v>81</v>
      </c>
      <c r="L291" s="8">
        <v>2009</v>
      </c>
      <c r="M291" s="20">
        <v>12</v>
      </c>
      <c r="N291" s="20">
        <v>25</v>
      </c>
      <c r="O291" s="85">
        <v>3737145088</v>
      </c>
      <c r="P291" s="85">
        <v>596106</v>
      </c>
    </row>
    <row r="292" spans="10:16" hidden="1" x14ac:dyDescent="0.25">
      <c r="J292" s="79">
        <v>1121</v>
      </c>
      <c r="K292" s="47" t="s">
        <v>76</v>
      </c>
      <c r="L292" s="8">
        <v>2009</v>
      </c>
      <c r="M292" s="20">
        <v>4</v>
      </c>
      <c r="N292" s="20">
        <v>3</v>
      </c>
      <c r="O292" s="85">
        <v>2035597824</v>
      </c>
      <c r="P292" s="85">
        <v>285972</v>
      </c>
    </row>
    <row r="293" spans="10:16" hidden="1" x14ac:dyDescent="0.25">
      <c r="J293" s="79">
        <v>1246</v>
      </c>
      <c r="K293" s="47" t="s">
        <v>77</v>
      </c>
      <c r="L293" s="8">
        <v>2009</v>
      </c>
      <c r="M293" s="20">
        <v>8</v>
      </c>
      <c r="N293" s="20">
        <v>6</v>
      </c>
      <c r="O293" s="85">
        <v>1633359616</v>
      </c>
      <c r="P293" s="85">
        <v>220204</v>
      </c>
    </row>
    <row r="294" spans="10:16" hidden="1" x14ac:dyDescent="0.25">
      <c r="J294" s="79">
        <v>1044</v>
      </c>
      <c r="K294" s="47" t="s">
        <v>78</v>
      </c>
      <c r="L294" s="8">
        <v>2009</v>
      </c>
      <c r="M294" s="20">
        <v>4</v>
      </c>
      <c r="N294" s="20">
        <v>30</v>
      </c>
      <c r="O294" s="85">
        <v>1159371264</v>
      </c>
      <c r="P294" s="85">
        <v>163749</v>
      </c>
    </row>
    <row r="295" spans="10:16" hidden="1" x14ac:dyDescent="0.25">
      <c r="J295" s="79">
        <v>1315</v>
      </c>
      <c r="K295" s="47" t="s">
        <v>80</v>
      </c>
      <c r="L295" s="8">
        <v>2009</v>
      </c>
      <c r="M295" s="20">
        <v>10</v>
      </c>
      <c r="N295" s="20">
        <v>30</v>
      </c>
      <c r="O295" s="85">
        <v>609632768</v>
      </c>
      <c r="P295" s="85">
        <v>91839</v>
      </c>
    </row>
    <row r="296" spans="10:16" hidden="1" x14ac:dyDescent="0.25">
      <c r="J296" s="79">
        <v>1217</v>
      </c>
      <c r="K296" s="47" t="s">
        <v>134</v>
      </c>
      <c r="L296" s="8">
        <v>2009</v>
      </c>
      <c r="M296" s="20">
        <v>10</v>
      </c>
      <c r="N296" s="20">
        <v>16</v>
      </c>
      <c r="O296" s="85">
        <v>437101024</v>
      </c>
      <c r="P296" s="85">
        <v>71945</v>
      </c>
    </row>
    <row r="297" spans="10:16" hidden="1" x14ac:dyDescent="0.25">
      <c r="J297" s="79">
        <v>1086</v>
      </c>
      <c r="K297" s="47" t="s">
        <v>142</v>
      </c>
      <c r="L297" s="8">
        <v>2009</v>
      </c>
      <c r="M297" s="20">
        <v>1</v>
      </c>
      <c r="N297" s="20">
        <v>23</v>
      </c>
      <c r="O297" s="85">
        <v>336851680</v>
      </c>
      <c r="P297" s="85">
        <v>45361</v>
      </c>
    </row>
    <row r="298" spans="10:16" hidden="1" x14ac:dyDescent="0.25">
      <c r="J298" s="79">
        <v>1083</v>
      </c>
      <c r="K298" s="47" t="s">
        <v>144</v>
      </c>
      <c r="L298" s="8">
        <v>2009</v>
      </c>
      <c r="M298" s="20">
        <v>3</v>
      </c>
      <c r="N298" s="20">
        <v>27</v>
      </c>
      <c r="O298" s="85">
        <v>368997824</v>
      </c>
      <c r="P298" s="85">
        <v>44382</v>
      </c>
    </row>
    <row r="299" spans="10:16" hidden="1" x14ac:dyDescent="0.25">
      <c r="J299" s="79">
        <v>1334</v>
      </c>
      <c r="K299" s="47" t="s">
        <v>151</v>
      </c>
      <c r="L299" s="8">
        <v>2009</v>
      </c>
      <c r="M299" s="20">
        <v>12</v>
      </c>
      <c r="N299" s="20">
        <v>10</v>
      </c>
      <c r="O299" s="85">
        <v>246854352</v>
      </c>
      <c r="P299" s="85">
        <v>33278</v>
      </c>
    </row>
    <row r="300" spans="10:16" hidden="1" x14ac:dyDescent="0.25">
      <c r="J300" s="79">
        <v>1194</v>
      </c>
      <c r="K300" s="47" t="s">
        <v>203</v>
      </c>
      <c r="L300" s="8">
        <v>2009</v>
      </c>
      <c r="M300" s="20">
        <v>9</v>
      </c>
      <c r="N300" s="20">
        <v>25</v>
      </c>
      <c r="O300" s="85">
        <v>9695400</v>
      </c>
      <c r="P300" s="85">
        <v>2036</v>
      </c>
    </row>
    <row r="301" spans="10:16" hidden="1" x14ac:dyDescent="0.25">
      <c r="J301" s="79">
        <v>1089</v>
      </c>
      <c r="K301" s="47" t="s">
        <v>215</v>
      </c>
      <c r="L301" s="8">
        <v>2009</v>
      </c>
      <c r="M301" s="20">
        <v>8</v>
      </c>
      <c r="N301" s="20">
        <v>14</v>
      </c>
      <c r="O301" s="85">
        <v>1116000</v>
      </c>
      <c r="P301" s="85">
        <v>246</v>
      </c>
    </row>
    <row r="302" spans="10:16" hidden="1" x14ac:dyDescent="0.25">
      <c r="J302" s="79">
        <v>763</v>
      </c>
      <c r="K302" s="47" t="s">
        <v>33</v>
      </c>
      <c r="L302" s="8">
        <v>2008</v>
      </c>
      <c r="M302" s="20">
        <v>1</v>
      </c>
      <c r="N302" s="20">
        <v>16</v>
      </c>
      <c r="O302" s="85">
        <v>7285578240</v>
      </c>
      <c r="P302" s="85">
        <v>931245</v>
      </c>
    </row>
    <row r="303" spans="10:16" hidden="1" x14ac:dyDescent="0.25">
      <c r="J303" s="79">
        <v>949</v>
      </c>
      <c r="K303" s="47" t="s">
        <v>73</v>
      </c>
      <c r="L303" s="8">
        <v>2008</v>
      </c>
      <c r="M303" s="20">
        <v>4</v>
      </c>
      <c r="N303" s="20">
        <v>18</v>
      </c>
      <c r="O303" s="85">
        <v>2328623872</v>
      </c>
      <c r="P303" s="85">
        <v>295681</v>
      </c>
    </row>
    <row r="304" spans="10:16" hidden="1" x14ac:dyDescent="0.25">
      <c r="J304" s="79">
        <v>1084</v>
      </c>
      <c r="K304" s="47" t="s">
        <v>79</v>
      </c>
      <c r="L304" s="8">
        <v>2008</v>
      </c>
      <c r="M304" s="20">
        <v>12</v>
      </c>
      <c r="N304" s="20">
        <v>22</v>
      </c>
      <c r="O304" s="85">
        <v>1565852032</v>
      </c>
      <c r="P304" s="85">
        <v>200317</v>
      </c>
    </row>
    <row r="305" spans="10:16" hidden="1" x14ac:dyDescent="0.25">
      <c r="J305" s="79">
        <v>1002</v>
      </c>
      <c r="K305" s="47" t="s">
        <v>74</v>
      </c>
      <c r="L305" s="8">
        <v>2008</v>
      </c>
      <c r="M305" s="20">
        <v>8</v>
      </c>
      <c r="N305" s="20">
        <v>20</v>
      </c>
      <c r="O305" s="85">
        <v>1364628992</v>
      </c>
      <c r="P305" s="85">
        <v>181000</v>
      </c>
    </row>
    <row r="306" spans="10:16" hidden="1" x14ac:dyDescent="0.25">
      <c r="J306" s="79">
        <v>962</v>
      </c>
      <c r="K306" s="47" t="s">
        <v>75</v>
      </c>
      <c r="L306" s="8">
        <v>2008</v>
      </c>
      <c r="M306" s="20">
        <v>10</v>
      </c>
      <c r="N306" s="20">
        <v>8</v>
      </c>
      <c r="O306" s="85">
        <v>652491456</v>
      </c>
      <c r="P306" s="85">
        <v>90560</v>
      </c>
    </row>
    <row r="307" spans="10:16" hidden="1" x14ac:dyDescent="0.25">
      <c r="J307" s="79">
        <v>966</v>
      </c>
      <c r="K307" s="47" t="s">
        <v>135</v>
      </c>
      <c r="L307" s="8">
        <v>2008</v>
      </c>
      <c r="M307" s="20">
        <v>7</v>
      </c>
      <c r="N307" s="20">
        <v>11</v>
      </c>
      <c r="O307" s="85">
        <v>508733664</v>
      </c>
      <c r="P307" s="85">
        <v>69703</v>
      </c>
    </row>
    <row r="308" spans="10:16" hidden="1" x14ac:dyDescent="0.25">
      <c r="J308" s="79">
        <v>834</v>
      </c>
      <c r="K308" s="47" t="s">
        <v>136</v>
      </c>
      <c r="L308" s="8">
        <v>2008</v>
      </c>
      <c r="M308" s="20">
        <v>4</v>
      </c>
      <c r="N308" s="20">
        <v>2</v>
      </c>
      <c r="O308" s="85">
        <v>526482592</v>
      </c>
      <c r="P308" s="85">
        <v>67562</v>
      </c>
    </row>
    <row r="309" spans="10:16" hidden="1" x14ac:dyDescent="0.25">
      <c r="J309" s="79">
        <v>965</v>
      </c>
      <c r="K309" s="47" t="s">
        <v>138</v>
      </c>
      <c r="L309" s="8">
        <v>2008</v>
      </c>
      <c r="M309" s="20">
        <v>9</v>
      </c>
      <c r="N309" s="20">
        <v>25</v>
      </c>
      <c r="O309" s="85">
        <v>367226592</v>
      </c>
      <c r="P309" s="85">
        <v>49947</v>
      </c>
    </row>
    <row r="310" spans="10:16" hidden="1" x14ac:dyDescent="0.25">
      <c r="J310" s="79">
        <v>1104</v>
      </c>
      <c r="K310" s="47" t="s">
        <v>154</v>
      </c>
      <c r="L310" s="8">
        <v>2008</v>
      </c>
      <c r="M310" s="20">
        <v>11</v>
      </c>
      <c r="N310" s="20">
        <v>28</v>
      </c>
      <c r="O310" s="85">
        <v>190297664</v>
      </c>
      <c r="P310" s="85">
        <v>27037</v>
      </c>
    </row>
    <row r="311" spans="10:16" hidden="1" x14ac:dyDescent="0.25">
      <c r="J311" s="79">
        <v>1082</v>
      </c>
      <c r="K311" s="47" t="s">
        <v>185</v>
      </c>
      <c r="L311" s="8">
        <v>2008</v>
      </c>
      <c r="M311" s="20">
        <v>11</v>
      </c>
      <c r="N311" s="20">
        <v>14</v>
      </c>
      <c r="O311" s="85">
        <v>53163104</v>
      </c>
      <c r="P311" s="85">
        <v>6889</v>
      </c>
    </row>
    <row r="312" spans="10:16" hidden="1" x14ac:dyDescent="0.25">
      <c r="J312" s="79">
        <v>1048</v>
      </c>
      <c r="K312" s="47" t="s">
        <v>188</v>
      </c>
      <c r="L312" s="8">
        <v>2008</v>
      </c>
      <c r="M312" s="20">
        <v>7</v>
      </c>
      <c r="N312" s="20">
        <v>24</v>
      </c>
      <c r="O312" s="85">
        <v>45321700</v>
      </c>
      <c r="P312" s="85">
        <v>6385</v>
      </c>
    </row>
    <row r="313" spans="10:16" hidden="1" x14ac:dyDescent="0.25">
      <c r="J313" s="79">
        <v>846</v>
      </c>
      <c r="K313" s="47" t="s">
        <v>205</v>
      </c>
      <c r="L313" s="8">
        <v>2008</v>
      </c>
      <c r="M313" s="20">
        <v>7</v>
      </c>
      <c r="N313" s="20">
        <v>3</v>
      </c>
      <c r="O313" s="85">
        <v>14783608</v>
      </c>
      <c r="P313" s="85">
        <v>1965</v>
      </c>
    </row>
    <row r="314" spans="10:16" hidden="1" x14ac:dyDescent="0.25">
      <c r="J314" s="79">
        <v>917</v>
      </c>
      <c r="K314" s="47" t="s">
        <v>212</v>
      </c>
      <c r="L314" s="8">
        <v>2008</v>
      </c>
      <c r="M314" s="20">
        <v>12</v>
      </c>
      <c r="N314" s="20">
        <v>12</v>
      </c>
      <c r="O314" s="85">
        <v>4177300</v>
      </c>
      <c r="P314" s="85">
        <v>619</v>
      </c>
    </row>
    <row r="315" spans="10:16" hidden="1" x14ac:dyDescent="0.25">
      <c r="J315" s="79">
        <v>753</v>
      </c>
      <c r="K315" s="47" t="s">
        <v>72</v>
      </c>
      <c r="L315" s="8">
        <v>2007</v>
      </c>
      <c r="M315" s="20">
        <v>12</v>
      </c>
      <c r="N315" s="20">
        <v>21</v>
      </c>
      <c r="O315" s="85">
        <v>5022879232</v>
      </c>
      <c r="P315" s="85">
        <v>667640</v>
      </c>
    </row>
    <row r="316" spans="10:16" hidden="1" x14ac:dyDescent="0.25">
      <c r="J316" s="79">
        <v>611</v>
      </c>
      <c r="K316" s="47" t="s">
        <v>67</v>
      </c>
      <c r="L316" s="8">
        <v>2007</v>
      </c>
      <c r="M316" s="20">
        <v>3</v>
      </c>
      <c r="N316" s="20">
        <v>23</v>
      </c>
      <c r="O316" s="85">
        <v>3809040640</v>
      </c>
      <c r="P316" s="85">
        <v>492947</v>
      </c>
    </row>
    <row r="317" spans="10:16" hidden="1" x14ac:dyDescent="0.25">
      <c r="J317" s="79">
        <v>638</v>
      </c>
      <c r="K317" s="47" t="s">
        <v>68</v>
      </c>
      <c r="L317" s="8">
        <v>2007</v>
      </c>
      <c r="M317" s="20">
        <v>5</v>
      </c>
      <c r="N317" s="20">
        <v>31</v>
      </c>
      <c r="O317" s="85">
        <v>3511078144</v>
      </c>
      <c r="P317" s="85">
        <v>465502</v>
      </c>
    </row>
    <row r="318" spans="10:16" hidden="1" x14ac:dyDescent="0.25">
      <c r="J318" s="79">
        <v>662</v>
      </c>
      <c r="K318" s="47" t="s">
        <v>69</v>
      </c>
      <c r="L318" s="8">
        <v>2007</v>
      </c>
      <c r="M318" s="20">
        <v>8</v>
      </c>
      <c r="N318" s="20">
        <v>3</v>
      </c>
      <c r="O318" s="85">
        <v>3238388224</v>
      </c>
      <c r="P318" s="85">
        <v>423363</v>
      </c>
    </row>
    <row r="319" spans="10:16" hidden="1" x14ac:dyDescent="0.25">
      <c r="J319" s="79">
        <v>720</v>
      </c>
      <c r="K319" s="47" t="s">
        <v>128</v>
      </c>
      <c r="L319" s="8">
        <v>2007</v>
      </c>
      <c r="M319" s="20">
        <v>10</v>
      </c>
      <c r="N319" s="20">
        <v>26</v>
      </c>
      <c r="O319" s="85">
        <v>1023760000</v>
      </c>
      <c r="P319" s="85">
        <v>137954</v>
      </c>
    </row>
    <row r="320" spans="10:16" hidden="1" x14ac:dyDescent="0.25">
      <c r="J320" s="79">
        <v>689</v>
      </c>
      <c r="K320" s="47" t="s">
        <v>156</v>
      </c>
      <c r="L320" s="8">
        <v>2007</v>
      </c>
      <c r="M320" s="20">
        <v>9</v>
      </c>
      <c r="N320" s="20">
        <v>14</v>
      </c>
      <c r="O320" s="85">
        <v>185968048</v>
      </c>
      <c r="P320" s="85">
        <v>26703</v>
      </c>
    </row>
    <row r="321" spans="10:16" hidden="1" x14ac:dyDescent="0.25">
      <c r="J321" s="79">
        <v>670</v>
      </c>
      <c r="K321" s="47" t="s">
        <v>162</v>
      </c>
      <c r="L321" s="8">
        <v>2007</v>
      </c>
      <c r="M321" s="20">
        <v>8</v>
      </c>
      <c r="N321" s="20">
        <v>15</v>
      </c>
      <c r="O321" s="85">
        <v>149191808</v>
      </c>
      <c r="P321" s="85">
        <v>20431</v>
      </c>
    </row>
    <row r="322" spans="10:16" hidden="1" x14ac:dyDescent="0.25">
      <c r="J322" s="79">
        <v>596</v>
      </c>
      <c r="K322" s="47" t="s">
        <v>168</v>
      </c>
      <c r="L322" s="8">
        <v>2007</v>
      </c>
      <c r="M322" s="20">
        <v>3</v>
      </c>
      <c r="N322" s="20">
        <v>9</v>
      </c>
      <c r="O322" s="85">
        <v>114071696</v>
      </c>
      <c r="P322" s="85">
        <v>16372</v>
      </c>
    </row>
    <row r="323" spans="10:16" hidden="1" x14ac:dyDescent="0.25">
      <c r="J323" s="79">
        <v>710</v>
      </c>
      <c r="K323" s="47" t="s">
        <v>182</v>
      </c>
      <c r="L323" s="8">
        <v>2007</v>
      </c>
      <c r="M323" s="20">
        <v>10</v>
      </c>
      <c r="N323" s="20">
        <v>12</v>
      </c>
      <c r="O323" s="85">
        <v>40493300</v>
      </c>
      <c r="P323" s="85">
        <v>7564</v>
      </c>
    </row>
    <row r="324" spans="10:16" hidden="1" x14ac:dyDescent="0.25">
      <c r="J324" s="79">
        <v>732</v>
      </c>
      <c r="K324" s="47" t="s">
        <v>193</v>
      </c>
      <c r="L324" s="8">
        <v>2007</v>
      </c>
      <c r="M324" s="20">
        <v>11</v>
      </c>
      <c r="N324" s="20">
        <v>16</v>
      </c>
      <c r="O324" s="85">
        <v>32738600</v>
      </c>
      <c r="P324" s="85">
        <v>4636</v>
      </c>
    </row>
  </sheetData>
  <autoFilter ref="J95:P112">
    <sortState ref="J96:P112">
      <sortCondition ref="M95:M112"/>
    </sortState>
  </autoFilter>
  <sortState ref="J50:P178">
    <sortCondition descending="1" ref="L50:L178"/>
  </sortState>
  <mergeCells count="4">
    <mergeCell ref="B95:G100"/>
    <mergeCell ref="B44:D44"/>
    <mergeCell ref="B2:I2"/>
    <mergeCell ref="B90:G93"/>
  </mergeCells>
  <pageMargins left="0.7" right="0.7" top="0.75" bottom="0.75" header="0.3" footer="0.3"/>
  <pageSetup orientation="portrait" horizontalDpi="4294967292" verticalDpi="4294967292"/>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L123"/>
  <sheetViews>
    <sheetView topLeftCell="A22" workbookViewId="0">
      <selection activeCell="C61" sqref="C61:H62"/>
    </sheetView>
  </sheetViews>
  <sheetFormatPr baseColWidth="10" defaultColWidth="10.85546875" defaultRowHeight="15" x14ac:dyDescent="0.25"/>
  <cols>
    <col min="1" max="2" width="10.85546875" style="10"/>
    <col min="3" max="3" width="22" style="10" bestFit="1" customWidth="1"/>
    <col min="4" max="4" width="21.42578125" style="10" bestFit="1" customWidth="1"/>
    <col min="5" max="5" width="23" style="10" bestFit="1" customWidth="1"/>
    <col min="6" max="6" width="24.28515625" style="10" bestFit="1" customWidth="1"/>
    <col min="7" max="9" width="10.85546875" style="10"/>
    <col min="10" max="10" width="21.7109375" style="10" customWidth="1"/>
    <col min="11" max="11" width="17.28515625" style="10" customWidth="1"/>
    <col min="12" max="12" width="17.42578125" style="10" bestFit="1" customWidth="1"/>
    <col min="13" max="16384" width="10.85546875" style="10"/>
  </cols>
  <sheetData>
    <row r="3" spans="3:10" x14ac:dyDescent="0.25">
      <c r="C3" s="136" t="s">
        <v>106</v>
      </c>
      <c r="D3" s="136"/>
      <c r="E3" s="136"/>
      <c r="F3" s="136"/>
      <c r="G3" s="136"/>
      <c r="H3" s="136"/>
      <c r="I3" s="136"/>
      <c r="J3" s="136"/>
    </row>
    <row r="6" spans="3:10" x14ac:dyDescent="0.25">
      <c r="C6" s="9" t="s">
        <v>0</v>
      </c>
      <c r="D6" s="15" t="s">
        <v>10</v>
      </c>
      <c r="E6" s="15" t="s">
        <v>11</v>
      </c>
      <c r="F6" s="14" t="s">
        <v>12</v>
      </c>
    </row>
    <row r="7" spans="3:10" x14ac:dyDescent="0.25">
      <c r="C7" s="8">
        <v>2007</v>
      </c>
      <c r="D7" s="3">
        <v>11000710100</v>
      </c>
      <c r="E7" s="3">
        <v>1468730</v>
      </c>
      <c r="F7" s="6">
        <v>2387135</v>
      </c>
    </row>
    <row r="8" spans="3:10" x14ac:dyDescent="0.25">
      <c r="C8" s="8">
        <v>2008</v>
      </c>
      <c r="D8" s="3">
        <v>13661137819</v>
      </c>
      <c r="E8" s="3">
        <v>1766013</v>
      </c>
      <c r="F8" s="6">
        <v>2278429</v>
      </c>
    </row>
    <row r="9" spans="3:10" x14ac:dyDescent="0.25">
      <c r="C9" s="8">
        <v>2009</v>
      </c>
      <c r="D9" s="3">
        <v>4794569666</v>
      </c>
      <c r="E9" s="3">
        <v>653733</v>
      </c>
      <c r="F9" s="6">
        <v>1208280</v>
      </c>
    </row>
    <row r="10" spans="3:10" x14ac:dyDescent="0.25">
      <c r="C10" s="8">
        <v>2010</v>
      </c>
      <c r="D10" s="3">
        <v>4924887340</v>
      </c>
      <c r="E10" s="3">
        <v>767323</v>
      </c>
      <c r="F10" s="6">
        <v>1530700</v>
      </c>
    </row>
    <row r="11" spans="3:10" x14ac:dyDescent="0.25">
      <c r="C11" s="8">
        <v>2011</v>
      </c>
      <c r="D11" s="3">
        <v>14875142480</v>
      </c>
      <c r="E11" s="3">
        <v>2176843</v>
      </c>
      <c r="F11" s="6">
        <v>2993737</v>
      </c>
    </row>
    <row r="12" spans="3:10" x14ac:dyDescent="0.25">
      <c r="C12" s="8">
        <v>2012</v>
      </c>
      <c r="D12" s="3">
        <v>11251299450</v>
      </c>
      <c r="E12" s="3">
        <v>1630750</v>
      </c>
      <c r="F12" s="6">
        <v>3386091</v>
      </c>
    </row>
    <row r="13" spans="3:10" x14ac:dyDescent="0.25">
      <c r="C13" s="8">
        <v>2013</v>
      </c>
      <c r="D13" s="3">
        <v>9960268450</v>
      </c>
      <c r="E13" s="3">
        <v>1416691</v>
      </c>
      <c r="F13" s="6">
        <v>2171763</v>
      </c>
    </row>
    <row r="14" spans="3:10" x14ac:dyDescent="0.25">
      <c r="C14" s="8">
        <v>2014</v>
      </c>
      <c r="D14" s="3">
        <v>9278053980</v>
      </c>
      <c r="E14" s="3">
        <v>1306246</v>
      </c>
      <c r="F14" s="49">
        <v>2207435</v>
      </c>
    </row>
    <row r="15" spans="3:10" s="45" customFormat="1" x14ac:dyDescent="0.25">
      <c r="C15" s="92">
        <v>2015</v>
      </c>
      <c r="D15" s="49">
        <f>15051101050-788192640</f>
        <v>14262908410</v>
      </c>
      <c r="E15" s="49">
        <f>2111425-105340</f>
        <v>2006085</v>
      </c>
      <c r="F15" s="39">
        <v>3446531</v>
      </c>
    </row>
    <row r="16" spans="3:10" s="45" customFormat="1" x14ac:dyDescent="0.25">
      <c r="C16" s="56"/>
      <c r="D16" s="96"/>
      <c r="E16" s="53"/>
      <c r="F16" s="54"/>
    </row>
    <row r="17" spans="3:8" s="45" customFormat="1" x14ac:dyDescent="0.25">
      <c r="C17" s="56"/>
      <c r="D17" s="53"/>
      <c r="E17" s="53"/>
      <c r="F17" s="54"/>
    </row>
    <row r="18" spans="3:8" s="45" customFormat="1" x14ac:dyDescent="0.25">
      <c r="C18" s="56"/>
      <c r="D18" s="53"/>
      <c r="E18" s="53"/>
      <c r="F18" s="54"/>
    </row>
    <row r="20" spans="3:8" x14ac:dyDescent="0.25">
      <c r="C20" s="138" t="s">
        <v>9</v>
      </c>
      <c r="D20" s="138"/>
      <c r="E20" s="138"/>
      <c r="F20" s="138"/>
    </row>
    <row r="21" spans="3:8" x14ac:dyDescent="0.25">
      <c r="C21" s="15" t="s">
        <v>0</v>
      </c>
      <c r="D21" s="15" t="s">
        <v>10</v>
      </c>
      <c r="E21" s="15" t="s">
        <v>11</v>
      </c>
      <c r="F21" s="12" t="s">
        <v>14</v>
      </c>
    </row>
    <row r="22" spans="3:8" x14ac:dyDescent="0.25">
      <c r="C22" s="11">
        <v>2007</v>
      </c>
      <c r="D22" s="3">
        <f t="shared" ref="D22:D29" si="0">D7/1000000</f>
        <v>11000.7101</v>
      </c>
      <c r="E22" s="3">
        <f t="shared" ref="E22:F29" si="1">E7/1000</f>
        <v>1468.73</v>
      </c>
      <c r="F22" s="3">
        <f t="shared" si="1"/>
        <v>2387.1350000000002</v>
      </c>
    </row>
    <row r="23" spans="3:8" x14ac:dyDescent="0.25">
      <c r="C23" s="11">
        <v>2008</v>
      </c>
      <c r="D23" s="3">
        <f t="shared" si="0"/>
        <v>13661.137819</v>
      </c>
      <c r="E23" s="3">
        <f t="shared" si="1"/>
        <v>1766.0129999999999</v>
      </c>
      <c r="F23" s="3">
        <f t="shared" si="1"/>
        <v>2278.4290000000001</v>
      </c>
    </row>
    <row r="24" spans="3:8" x14ac:dyDescent="0.25">
      <c r="C24" s="11">
        <v>2009</v>
      </c>
      <c r="D24" s="3">
        <f t="shared" si="0"/>
        <v>4794.5696660000003</v>
      </c>
      <c r="E24" s="3">
        <f t="shared" si="1"/>
        <v>653.73299999999995</v>
      </c>
      <c r="F24" s="3">
        <f t="shared" si="1"/>
        <v>1208.28</v>
      </c>
    </row>
    <row r="25" spans="3:8" x14ac:dyDescent="0.25">
      <c r="C25" s="11">
        <v>2010</v>
      </c>
      <c r="D25" s="3">
        <f t="shared" si="0"/>
        <v>4924.8873400000002</v>
      </c>
      <c r="E25" s="3">
        <f t="shared" si="1"/>
        <v>767.32299999999998</v>
      </c>
      <c r="F25" s="3">
        <f t="shared" si="1"/>
        <v>1530.7</v>
      </c>
    </row>
    <row r="26" spans="3:8" x14ac:dyDescent="0.25">
      <c r="C26" s="11">
        <v>2011</v>
      </c>
      <c r="D26" s="3">
        <f t="shared" si="0"/>
        <v>14875.14248</v>
      </c>
      <c r="E26" s="3">
        <f t="shared" si="1"/>
        <v>2176.8429999999998</v>
      </c>
      <c r="F26" s="3">
        <f t="shared" si="1"/>
        <v>2993.7370000000001</v>
      </c>
    </row>
    <row r="27" spans="3:8" x14ac:dyDescent="0.25">
      <c r="C27" s="11">
        <v>2012</v>
      </c>
      <c r="D27" s="3">
        <f t="shared" si="0"/>
        <v>11251.29945</v>
      </c>
      <c r="E27" s="3">
        <f t="shared" si="1"/>
        <v>1630.75</v>
      </c>
      <c r="F27" s="3">
        <f t="shared" si="1"/>
        <v>3386.0909999999999</v>
      </c>
    </row>
    <row r="28" spans="3:8" x14ac:dyDescent="0.25">
      <c r="C28" s="11">
        <v>2013</v>
      </c>
      <c r="D28" s="3">
        <f t="shared" si="0"/>
        <v>9960.2684499999996</v>
      </c>
      <c r="E28" s="3">
        <f t="shared" si="1"/>
        <v>1416.691</v>
      </c>
      <c r="F28" s="3">
        <f t="shared" si="1"/>
        <v>2171.7629999999999</v>
      </c>
    </row>
    <row r="29" spans="3:8" x14ac:dyDescent="0.25">
      <c r="C29" s="17">
        <v>2014</v>
      </c>
      <c r="D29" s="3">
        <f t="shared" si="0"/>
        <v>9278.0539800000006</v>
      </c>
      <c r="E29" s="3">
        <f t="shared" si="1"/>
        <v>1306.2460000000001</v>
      </c>
      <c r="F29" s="3">
        <f>F14/1000</f>
        <v>2207.4349999999999</v>
      </c>
      <c r="H29" s="43">
        <f>E29/F29</f>
        <v>0.59174834140076615</v>
      </c>
    </row>
    <row r="30" spans="3:8" s="60" customFormat="1" x14ac:dyDescent="0.25">
      <c r="C30" s="88">
        <v>2015</v>
      </c>
      <c r="D30" s="93">
        <f>D15/1000000</f>
        <v>14262.90841</v>
      </c>
      <c r="E30" s="93">
        <f>E15/1000</f>
        <v>2006.085</v>
      </c>
      <c r="F30" s="93">
        <f>F15/1000</f>
        <v>3446.5309999999999</v>
      </c>
      <c r="H30" s="43">
        <f>E30/F30</f>
        <v>0.58205917776454064</v>
      </c>
    </row>
    <row r="31" spans="3:8" s="60" customFormat="1" x14ac:dyDescent="0.25">
      <c r="C31" s="73"/>
      <c r="D31" s="53"/>
      <c r="F31" s="53"/>
    </row>
    <row r="32" spans="3:8" x14ac:dyDescent="0.25">
      <c r="E32" s="84"/>
    </row>
    <row r="58" spans="3:12" x14ac:dyDescent="0.25">
      <c r="C58" s="139" t="s">
        <v>13</v>
      </c>
      <c r="D58" s="13">
        <v>2007</v>
      </c>
      <c r="E58" s="13">
        <v>2008</v>
      </c>
      <c r="F58" s="13">
        <v>2009</v>
      </c>
      <c r="G58" s="13">
        <v>2010</v>
      </c>
      <c r="H58" s="13">
        <v>2011</v>
      </c>
      <c r="I58" s="13">
        <v>2012</v>
      </c>
      <c r="J58" s="13">
        <v>2013</v>
      </c>
      <c r="K58" s="13">
        <v>2014</v>
      </c>
      <c r="L58" s="63">
        <v>2015</v>
      </c>
    </row>
    <row r="59" spans="3:12" ht="45" customHeight="1" x14ac:dyDescent="0.25">
      <c r="C59" s="139"/>
      <c r="D59" s="16">
        <v>0.6152689311664401</v>
      </c>
      <c r="E59" s="16">
        <v>0.77510117717076099</v>
      </c>
      <c r="F59" s="16">
        <v>0.54104429436885482</v>
      </c>
      <c r="G59" s="16">
        <v>0.50128895276670804</v>
      </c>
      <c r="H59" s="16">
        <v>0.72713234328867227</v>
      </c>
      <c r="I59" s="16">
        <v>0.48160253224145483</v>
      </c>
      <c r="J59" s="16">
        <v>0.65232302051374857</v>
      </c>
      <c r="K59" s="19">
        <v>0.5917</v>
      </c>
      <c r="L59" s="97">
        <v>0.58209999999999995</v>
      </c>
    </row>
    <row r="61" spans="3:12" x14ac:dyDescent="0.25">
      <c r="C61" s="137" t="s">
        <v>259</v>
      </c>
      <c r="D61" s="140"/>
      <c r="E61" s="140"/>
      <c r="F61" s="140"/>
      <c r="G61" s="140"/>
      <c r="H61" s="140"/>
    </row>
    <row r="62" spans="3:12" x14ac:dyDescent="0.25">
      <c r="C62" s="140"/>
      <c r="D62" s="140"/>
      <c r="E62" s="140"/>
      <c r="F62" s="140"/>
      <c r="G62" s="140"/>
      <c r="H62" s="140"/>
    </row>
    <row r="68" spans="3:6" x14ac:dyDescent="0.25">
      <c r="C68" s="9" t="s">
        <v>0</v>
      </c>
      <c r="D68" s="98" t="s">
        <v>268</v>
      </c>
      <c r="E68" s="98" t="s">
        <v>269</v>
      </c>
      <c r="F68" s="14" t="s">
        <v>12</v>
      </c>
    </row>
    <row r="69" spans="3:6" x14ac:dyDescent="0.25">
      <c r="C69" s="8">
        <v>2007</v>
      </c>
      <c r="D69" s="49">
        <v>6931117412</v>
      </c>
      <c r="E69" s="49">
        <v>918405</v>
      </c>
      <c r="F69" s="49">
        <v>2387135</v>
      </c>
    </row>
    <row r="70" spans="3:6" x14ac:dyDescent="0.25">
      <c r="C70" s="8">
        <v>2008</v>
      </c>
      <c r="D70" s="49">
        <v>3831941927</v>
      </c>
      <c r="E70" s="49">
        <v>512416</v>
      </c>
      <c r="F70" s="49">
        <v>2278429</v>
      </c>
    </row>
    <row r="71" spans="3:6" x14ac:dyDescent="0.25">
      <c r="C71" s="8">
        <v>2009</v>
      </c>
      <c r="D71" s="49">
        <v>3815318071</v>
      </c>
      <c r="E71" s="49">
        <v>554547</v>
      </c>
      <c r="F71" s="49">
        <v>1208280</v>
      </c>
    </row>
    <row r="72" spans="3:6" x14ac:dyDescent="0.25">
      <c r="C72" s="8">
        <v>2010</v>
      </c>
      <c r="D72" s="49">
        <v>5099134636</v>
      </c>
      <c r="E72" s="49">
        <v>763377</v>
      </c>
      <c r="F72" s="49">
        <v>1530700</v>
      </c>
    </row>
    <row r="73" spans="3:6" x14ac:dyDescent="0.25">
      <c r="C73" s="8">
        <v>2011</v>
      </c>
      <c r="D73" s="49">
        <v>5546706200</v>
      </c>
      <c r="E73" s="49">
        <v>816894</v>
      </c>
      <c r="F73" s="49">
        <v>2993737</v>
      </c>
    </row>
    <row r="74" spans="3:6" x14ac:dyDescent="0.25">
      <c r="C74" s="8">
        <v>2012</v>
      </c>
      <c r="D74" s="49">
        <v>12576679400</v>
      </c>
      <c r="E74" s="49">
        <v>1755341</v>
      </c>
      <c r="F74" s="49">
        <v>3386091</v>
      </c>
    </row>
    <row r="75" spans="3:6" x14ac:dyDescent="0.25">
      <c r="C75" s="8">
        <v>2013</v>
      </c>
      <c r="D75" s="49">
        <v>5631910750</v>
      </c>
      <c r="E75" s="49">
        <v>755072</v>
      </c>
      <c r="F75" s="49">
        <v>2171763</v>
      </c>
    </row>
    <row r="76" spans="3:6" x14ac:dyDescent="0.25">
      <c r="C76" s="8">
        <v>2014</v>
      </c>
      <c r="D76" s="49">
        <v>6433457700</v>
      </c>
      <c r="E76" s="49">
        <v>900880</v>
      </c>
      <c r="F76" s="49">
        <v>2207435</v>
      </c>
    </row>
    <row r="77" spans="3:6" x14ac:dyDescent="0.25">
      <c r="C77" s="92">
        <v>2015</v>
      </c>
      <c r="D77" s="49">
        <v>10588829137</v>
      </c>
      <c r="E77" s="49">
        <v>1440446</v>
      </c>
      <c r="F77" s="39">
        <v>3446531</v>
      </c>
    </row>
    <row r="80" spans="3:6" x14ac:dyDescent="0.25">
      <c r="C80" s="138" t="s">
        <v>9</v>
      </c>
      <c r="D80" s="138"/>
      <c r="E80" s="138"/>
      <c r="F80" s="138"/>
    </row>
    <row r="81" spans="3:6" x14ac:dyDescent="0.25">
      <c r="C81" s="98" t="s">
        <v>0</v>
      </c>
      <c r="D81" s="98" t="s">
        <v>268</v>
      </c>
      <c r="E81" s="98" t="s">
        <v>269</v>
      </c>
      <c r="F81" s="22" t="s">
        <v>14</v>
      </c>
    </row>
    <row r="82" spans="3:6" x14ac:dyDescent="0.25">
      <c r="C82" s="48">
        <v>2007</v>
      </c>
      <c r="D82" s="46">
        <f>D69/1000000</f>
        <v>6931.1174119999996</v>
      </c>
      <c r="E82" s="46">
        <f>E69/1000</f>
        <v>918.40499999999997</v>
      </c>
      <c r="F82" s="46">
        <f>F69/1000</f>
        <v>2387.1350000000002</v>
      </c>
    </row>
    <row r="83" spans="3:6" x14ac:dyDescent="0.25">
      <c r="C83" s="48">
        <v>2008</v>
      </c>
      <c r="D83" s="46">
        <f t="shared" ref="D83:D90" si="2">D70/1000000</f>
        <v>3831.9419269999999</v>
      </c>
      <c r="E83" s="46">
        <f t="shared" ref="E83:F90" si="3">E70/1000</f>
        <v>512.41600000000005</v>
      </c>
      <c r="F83" s="46">
        <f t="shared" si="3"/>
        <v>2278.4290000000001</v>
      </c>
    </row>
    <row r="84" spans="3:6" x14ac:dyDescent="0.25">
      <c r="C84" s="48">
        <v>2009</v>
      </c>
      <c r="D84" s="46">
        <f t="shared" si="2"/>
        <v>3815.3180710000001</v>
      </c>
      <c r="E84" s="46">
        <f t="shared" si="3"/>
        <v>554.54700000000003</v>
      </c>
      <c r="F84" s="46">
        <f t="shared" si="3"/>
        <v>1208.28</v>
      </c>
    </row>
    <row r="85" spans="3:6" x14ac:dyDescent="0.25">
      <c r="C85" s="48">
        <v>2010</v>
      </c>
      <c r="D85" s="46">
        <f t="shared" si="2"/>
        <v>5099.1346359999998</v>
      </c>
      <c r="E85" s="46">
        <f t="shared" si="3"/>
        <v>763.37699999999995</v>
      </c>
      <c r="F85" s="46">
        <f t="shared" si="3"/>
        <v>1530.7</v>
      </c>
    </row>
    <row r="86" spans="3:6" x14ac:dyDescent="0.25">
      <c r="C86" s="48">
        <v>2011</v>
      </c>
      <c r="D86" s="46">
        <f t="shared" si="2"/>
        <v>5546.7061999999996</v>
      </c>
      <c r="E86" s="46">
        <f t="shared" si="3"/>
        <v>816.89400000000001</v>
      </c>
      <c r="F86" s="46">
        <f t="shared" si="3"/>
        <v>2993.7370000000001</v>
      </c>
    </row>
    <row r="87" spans="3:6" x14ac:dyDescent="0.25">
      <c r="C87" s="48">
        <v>2012</v>
      </c>
      <c r="D87" s="46">
        <f t="shared" si="2"/>
        <v>12576.679400000001</v>
      </c>
      <c r="E87" s="46">
        <f t="shared" si="3"/>
        <v>1755.3409999999999</v>
      </c>
      <c r="F87" s="46">
        <f t="shared" si="3"/>
        <v>3386.0909999999999</v>
      </c>
    </row>
    <row r="88" spans="3:6" x14ac:dyDescent="0.25">
      <c r="C88" s="48">
        <v>2013</v>
      </c>
      <c r="D88" s="46">
        <f t="shared" si="2"/>
        <v>5631.91075</v>
      </c>
      <c r="E88" s="46">
        <f t="shared" si="3"/>
        <v>755.072</v>
      </c>
      <c r="F88" s="46">
        <f t="shared" si="3"/>
        <v>2171.7629999999999</v>
      </c>
    </row>
    <row r="89" spans="3:6" x14ac:dyDescent="0.25">
      <c r="C89" s="99">
        <v>2014</v>
      </c>
      <c r="D89" s="46">
        <f t="shared" si="2"/>
        <v>6433.4576999999999</v>
      </c>
      <c r="E89" s="46">
        <f t="shared" si="3"/>
        <v>900.88</v>
      </c>
      <c r="F89" s="46">
        <f t="shared" si="3"/>
        <v>2207.4349999999999</v>
      </c>
    </row>
    <row r="90" spans="3:6" x14ac:dyDescent="0.25">
      <c r="C90" s="99">
        <v>2015</v>
      </c>
      <c r="D90" s="46">
        <f t="shared" si="2"/>
        <v>10588.829137000001</v>
      </c>
      <c r="E90" s="46">
        <f t="shared" si="3"/>
        <v>1440.4459999999999</v>
      </c>
      <c r="F90" s="46">
        <f t="shared" si="3"/>
        <v>3446.5309999999999</v>
      </c>
    </row>
    <row r="119" spans="3:12" ht="18" customHeight="1" x14ac:dyDescent="0.25">
      <c r="C119" s="139" t="s">
        <v>270</v>
      </c>
      <c r="D119" s="63">
        <v>2007</v>
      </c>
      <c r="E119" s="63">
        <v>2008</v>
      </c>
      <c r="F119" s="63">
        <v>2009</v>
      </c>
      <c r="G119" s="63">
        <v>2010</v>
      </c>
      <c r="H119" s="63">
        <v>2011</v>
      </c>
      <c r="I119" s="63">
        <v>2012</v>
      </c>
      <c r="J119" s="63">
        <v>2013</v>
      </c>
      <c r="K119" s="63">
        <v>2014</v>
      </c>
      <c r="L119" s="63">
        <v>2015</v>
      </c>
    </row>
    <row r="120" spans="3:12" ht="51" customHeight="1" x14ac:dyDescent="0.25">
      <c r="C120" s="139"/>
      <c r="D120" s="16">
        <f>E82/F82</f>
        <v>0.38473106883355984</v>
      </c>
      <c r="E120" s="16">
        <f>E83/F83</f>
        <v>0.22489882282923893</v>
      </c>
      <c r="F120" s="16">
        <f>E84/F84</f>
        <v>0.45895570563114513</v>
      </c>
      <c r="G120" s="16">
        <f>E85/F85</f>
        <v>0.4987110472332919</v>
      </c>
      <c r="H120" s="16">
        <f>E86/F86</f>
        <v>0.27286765671132768</v>
      </c>
      <c r="I120" s="16">
        <f>E87/F87</f>
        <v>0.51839746775854512</v>
      </c>
      <c r="J120" s="16">
        <f>E88/F88</f>
        <v>0.34767697948625148</v>
      </c>
      <c r="K120" s="19">
        <f>E89/F89</f>
        <v>0.40811167712752583</v>
      </c>
      <c r="L120" s="97">
        <f>E90/F90</f>
        <v>0.41794082223545936</v>
      </c>
    </row>
    <row r="122" spans="3:12" x14ac:dyDescent="0.25">
      <c r="C122" s="137" t="s">
        <v>271</v>
      </c>
      <c r="D122" s="140"/>
      <c r="E122" s="140"/>
      <c r="F122" s="140"/>
      <c r="G122" s="140"/>
      <c r="H122" s="140"/>
    </row>
    <row r="123" spans="3:12" x14ac:dyDescent="0.25">
      <c r="C123" s="140"/>
      <c r="D123" s="140"/>
      <c r="E123" s="140"/>
      <c r="F123" s="140"/>
      <c r="G123" s="140"/>
      <c r="H123" s="140"/>
    </row>
  </sheetData>
  <mergeCells count="7">
    <mergeCell ref="C3:J3"/>
    <mergeCell ref="C80:F80"/>
    <mergeCell ref="C119:C120"/>
    <mergeCell ref="C122:H123"/>
    <mergeCell ref="C58:C59"/>
    <mergeCell ref="C20:F20"/>
    <mergeCell ref="C61:H62"/>
  </mergeCells>
  <pageMargins left="0.7" right="0.7" top="0.75" bottom="0.75" header="0.3" footer="0.3"/>
  <pageSetup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opLeftCell="C18" workbookViewId="0">
      <selection activeCell="C47" sqref="C47:I48"/>
    </sheetView>
  </sheetViews>
  <sheetFormatPr baseColWidth="10" defaultColWidth="10.85546875" defaultRowHeight="15" x14ac:dyDescent="0.25"/>
  <cols>
    <col min="1" max="16384" width="10.85546875" style="10"/>
  </cols>
  <sheetData>
    <row r="1" spans="1:10" x14ac:dyDescent="0.25">
      <c r="A1" s="45"/>
      <c r="B1" s="45"/>
      <c r="C1" s="45"/>
      <c r="D1" s="45"/>
      <c r="E1" s="45"/>
      <c r="F1" s="45"/>
      <c r="G1" s="45"/>
      <c r="H1" s="45"/>
      <c r="I1" s="45"/>
    </row>
    <row r="2" spans="1:10" x14ac:dyDescent="0.25">
      <c r="A2" s="45"/>
      <c r="B2" s="45"/>
      <c r="C2" s="45"/>
      <c r="D2" s="45"/>
      <c r="E2" s="45"/>
      <c r="F2" s="45"/>
      <c r="G2" s="45"/>
      <c r="H2" s="45"/>
      <c r="I2" s="45"/>
    </row>
    <row r="3" spans="1:10" x14ac:dyDescent="0.25">
      <c r="A3" s="45"/>
      <c r="B3" s="45"/>
      <c r="C3" s="45"/>
      <c r="D3" s="45"/>
      <c r="E3" s="45"/>
      <c r="F3" s="45"/>
      <c r="G3" s="45"/>
      <c r="H3" s="45"/>
      <c r="I3" s="45"/>
    </row>
    <row r="4" spans="1:10" x14ac:dyDescent="0.25">
      <c r="A4" s="45"/>
      <c r="B4" s="45"/>
      <c r="C4" s="136" t="s">
        <v>110</v>
      </c>
      <c r="D4" s="136"/>
      <c r="E4" s="136"/>
      <c r="F4" s="136"/>
      <c r="G4" s="136"/>
      <c r="H4" s="136"/>
      <c r="I4" s="136"/>
    </row>
    <row r="5" spans="1:10" x14ac:dyDescent="0.25">
      <c r="A5" s="45"/>
      <c r="B5" s="45"/>
      <c r="C5" s="45"/>
      <c r="D5" s="45"/>
      <c r="E5" s="45"/>
      <c r="F5" s="45"/>
      <c r="G5" s="45"/>
      <c r="H5" s="45"/>
      <c r="I5" s="45"/>
    </row>
    <row r="6" spans="1:10" x14ac:dyDescent="0.25">
      <c r="A6" s="45"/>
      <c r="B6" s="45"/>
      <c r="C6" s="45"/>
      <c r="D6" s="45"/>
      <c r="E6" s="45"/>
      <c r="F6" s="45"/>
      <c r="G6" s="45"/>
      <c r="H6" s="45"/>
      <c r="I6" s="45"/>
    </row>
    <row r="7" spans="1:10" ht="63.75" x14ac:dyDescent="0.25">
      <c r="A7" s="45"/>
      <c r="B7" s="60"/>
      <c r="C7" s="60"/>
      <c r="D7" s="64" t="s">
        <v>0</v>
      </c>
      <c r="E7" s="71" t="s">
        <v>15</v>
      </c>
      <c r="F7" s="71" t="s">
        <v>111</v>
      </c>
      <c r="G7" s="141" t="s">
        <v>112</v>
      </c>
      <c r="H7" s="141"/>
      <c r="I7" s="60"/>
      <c r="J7" s="60"/>
    </row>
    <row r="8" spans="1:10" x14ac:dyDescent="0.25">
      <c r="A8" s="45"/>
      <c r="B8" s="60"/>
      <c r="C8" s="60"/>
      <c r="D8" s="63">
        <v>2007</v>
      </c>
      <c r="E8" s="63">
        <v>10</v>
      </c>
      <c r="F8" s="63">
        <v>189</v>
      </c>
      <c r="G8" s="69">
        <v>5.2910052910052912</v>
      </c>
      <c r="H8" s="72"/>
      <c r="I8" s="60"/>
      <c r="J8" s="60"/>
    </row>
    <row r="9" spans="1:10" x14ac:dyDescent="0.25">
      <c r="A9" s="45"/>
      <c r="B9" s="60"/>
      <c r="C9" s="60"/>
      <c r="D9" s="63">
        <v>2008</v>
      </c>
      <c r="E9" s="63">
        <v>13</v>
      </c>
      <c r="F9" s="63">
        <v>213</v>
      </c>
      <c r="G9" s="69">
        <v>6.103286384976526</v>
      </c>
      <c r="H9" s="72"/>
      <c r="I9" s="60"/>
      <c r="J9" s="60"/>
    </row>
    <row r="10" spans="1:10" x14ac:dyDescent="0.25">
      <c r="A10" s="45"/>
      <c r="B10" s="60"/>
      <c r="C10" s="60"/>
      <c r="D10" s="63">
        <v>2009</v>
      </c>
      <c r="E10" s="63">
        <v>12</v>
      </c>
      <c r="F10" s="63">
        <v>214</v>
      </c>
      <c r="G10" s="69">
        <v>5.6074766355140184</v>
      </c>
      <c r="H10" s="72"/>
      <c r="I10" s="60"/>
      <c r="J10" s="60"/>
    </row>
    <row r="11" spans="1:10" x14ac:dyDescent="0.25">
      <c r="A11" s="45"/>
      <c r="B11" s="60"/>
      <c r="C11" s="60"/>
      <c r="D11" s="63">
        <v>2010</v>
      </c>
      <c r="E11" s="63">
        <v>10</v>
      </c>
      <c r="F11" s="63">
        <v>206</v>
      </c>
      <c r="G11" s="69">
        <v>4.8543689320388346</v>
      </c>
      <c r="H11" s="72"/>
      <c r="I11" s="60"/>
      <c r="J11" s="60"/>
    </row>
    <row r="12" spans="1:10" x14ac:dyDescent="0.25">
      <c r="A12" s="45"/>
      <c r="B12" s="60"/>
      <c r="C12" s="60"/>
      <c r="D12" s="63">
        <v>2011</v>
      </c>
      <c r="E12" s="63">
        <v>18</v>
      </c>
      <c r="F12" s="63">
        <v>206</v>
      </c>
      <c r="G12" s="69">
        <v>8.7378640776699026</v>
      </c>
      <c r="H12" s="72"/>
      <c r="I12" s="60"/>
      <c r="J12" s="60"/>
    </row>
    <row r="13" spans="1:10" x14ac:dyDescent="0.25">
      <c r="A13" s="45"/>
      <c r="B13" s="60"/>
      <c r="C13" s="60"/>
      <c r="D13" s="63">
        <v>2012</v>
      </c>
      <c r="E13" s="63">
        <v>23</v>
      </c>
      <c r="F13" s="63">
        <v>213</v>
      </c>
      <c r="G13" s="69">
        <v>10.7981220657277</v>
      </c>
      <c r="H13" s="72"/>
      <c r="I13" s="60"/>
      <c r="J13" s="60"/>
    </row>
    <row r="14" spans="1:10" x14ac:dyDescent="0.25">
      <c r="A14" s="45"/>
      <c r="B14" s="60"/>
      <c r="C14" s="60"/>
      <c r="D14" s="63">
        <v>2013</v>
      </c>
      <c r="E14" s="63">
        <v>17</v>
      </c>
      <c r="F14" s="63">
        <v>244</v>
      </c>
      <c r="G14" s="69">
        <v>6.9672131147540979</v>
      </c>
      <c r="H14" s="65"/>
      <c r="I14" s="60"/>
      <c r="J14" s="60"/>
    </row>
    <row r="15" spans="1:10" x14ac:dyDescent="0.25">
      <c r="A15" s="45"/>
      <c r="B15" s="60"/>
      <c r="C15" s="60"/>
      <c r="D15" s="63">
        <v>2014</v>
      </c>
      <c r="E15" s="63">
        <v>28</v>
      </c>
      <c r="F15" s="63">
        <v>274</v>
      </c>
      <c r="G15" s="69">
        <v>10.218978102189782</v>
      </c>
      <c r="H15" s="65"/>
      <c r="I15" s="60"/>
      <c r="J15" s="60"/>
    </row>
    <row r="16" spans="1:10" s="60" customFormat="1" x14ac:dyDescent="0.25">
      <c r="D16" s="63">
        <v>2015</v>
      </c>
      <c r="E16" s="63">
        <v>36</v>
      </c>
      <c r="F16" s="63">
        <v>338</v>
      </c>
      <c r="G16" s="69">
        <v>10.650887573964498</v>
      </c>
      <c r="H16" s="80"/>
    </row>
    <row r="17" spans="1:9" s="60" customFormat="1" x14ac:dyDescent="0.25">
      <c r="D17" s="63">
        <v>2016</v>
      </c>
      <c r="E17" s="63">
        <v>41</v>
      </c>
      <c r="F17" s="63">
        <v>312</v>
      </c>
      <c r="G17" s="69">
        <f>(E17/F17)*100</f>
        <v>13.141025641025642</v>
      </c>
      <c r="H17" s="80"/>
    </row>
    <row r="18" spans="1:9" x14ac:dyDescent="0.25">
      <c r="A18" s="45"/>
      <c r="B18" s="45"/>
      <c r="C18" s="45"/>
      <c r="D18" s="108" t="s">
        <v>351</v>
      </c>
      <c r="E18" s="108">
        <v>19</v>
      </c>
      <c r="F18" s="108">
        <v>145</v>
      </c>
      <c r="G18" s="69">
        <f>(E18/F18)*100</f>
        <v>13.103448275862069</v>
      </c>
      <c r="H18" s="80"/>
      <c r="I18" s="45"/>
    </row>
    <row r="19" spans="1:9" s="60" customFormat="1" x14ac:dyDescent="0.25">
      <c r="D19" s="108" t="s">
        <v>352</v>
      </c>
      <c r="E19" s="108">
        <v>17</v>
      </c>
      <c r="F19" s="108">
        <v>155</v>
      </c>
      <c r="G19" s="69">
        <f>(E19/F19)*100</f>
        <v>10.967741935483872</v>
      </c>
      <c r="H19" s="80"/>
    </row>
    <row r="20" spans="1:9" s="60" customFormat="1" x14ac:dyDescent="0.25"/>
    <row r="21" spans="1:9" x14ac:dyDescent="0.25">
      <c r="A21" s="45"/>
      <c r="B21" s="45"/>
      <c r="C21" s="45"/>
      <c r="D21" s="45"/>
      <c r="E21" s="45"/>
      <c r="F21" s="45"/>
      <c r="G21" s="45"/>
      <c r="H21" s="45"/>
      <c r="I21" s="45"/>
    </row>
    <row r="22" spans="1:9" x14ac:dyDescent="0.25">
      <c r="A22" s="45"/>
      <c r="B22" s="45"/>
      <c r="C22" s="45"/>
      <c r="D22" s="45"/>
      <c r="E22" s="45"/>
      <c r="F22" s="45"/>
      <c r="G22" s="45"/>
      <c r="H22" s="45"/>
      <c r="I22" s="45"/>
    </row>
    <row r="23" spans="1:9" x14ac:dyDescent="0.25">
      <c r="A23" s="45"/>
      <c r="B23" s="45"/>
      <c r="C23" s="45"/>
      <c r="D23" s="45"/>
      <c r="E23" s="45"/>
      <c r="F23" s="45"/>
      <c r="G23" s="45"/>
      <c r="H23" s="45"/>
      <c r="I23" s="45"/>
    </row>
    <row r="24" spans="1:9" x14ac:dyDescent="0.25">
      <c r="A24" s="45"/>
      <c r="B24" s="45"/>
      <c r="C24" s="45"/>
      <c r="D24" s="45"/>
      <c r="E24" s="45"/>
      <c r="F24" s="45"/>
      <c r="G24" s="45"/>
      <c r="H24" s="45"/>
      <c r="I24" s="45"/>
    </row>
    <row r="25" spans="1:9" x14ac:dyDescent="0.25">
      <c r="A25" s="45"/>
      <c r="B25" s="45"/>
      <c r="C25" s="45"/>
      <c r="D25" s="45"/>
      <c r="E25" s="45"/>
      <c r="F25" s="45"/>
      <c r="G25" s="45"/>
      <c r="H25" s="45"/>
      <c r="I25" s="45"/>
    </row>
    <row r="26" spans="1:9" x14ac:dyDescent="0.25">
      <c r="A26" s="45"/>
      <c r="B26" s="45"/>
      <c r="C26" s="45"/>
      <c r="D26" s="45"/>
      <c r="E26" s="45"/>
      <c r="F26" s="45"/>
      <c r="G26" s="45"/>
      <c r="H26" s="45"/>
      <c r="I26" s="45"/>
    </row>
    <row r="27" spans="1:9" x14ac:dyDescent="0.25">
      <c r="A27" s="45"/>
      <c r="B27" s="45"/>
      <c r="C27" s="45"/>
      <c r="D27" s="45"/>
      <c r="E27" s="45"/>
      <c r="F27" s="45"/>
      <c r="G27" s="45"/>
      <c r="H27" s="45"/>
      <c r="I27" s="45"/>
    </row>
    <row r="28" spans="1:9" x14ac:dyDescent="0.25">
      <c r="A28" s="45"/>
      <c r="B28" s="45"/>
      <c r="C28" s="45"/>
      <c r="D28" s="45"/>
      <c r="E28" s="45"/>
      <c r="F28" s="45"/>
      <c r="G28" s="45"/>
      <c r="H28" s="45"/>
      <c r="I28" s="45"/>
    </row>
    <row r="29" spans="1:9" x14ac:dyDescent="0.25">
      <c r="A29" s="45"/>
      <c r="B29" s="45"/>
      <c r="C29" s="45"/>
      <c r="D29" s="45"/>
      <c r="E29" s="45"/>
      <c r="F29" s="45"/>
      <c r="G29" s="45"/>
      <c r="H29" s="45"/>
      <c r="I29" s="45"/>
    </row>
    <row r="30" spans="1:9" x14ac:dyDescent="0.25">
      <c r="A30" s="45"/>
      <c r="B30" s="45"/>
      <c r="C30" s="45"/>
      <c r="D30" s="45"/>
      <c r="E30" s="45"/>
      <c r="F30" s="45"/>
      <c r="G30" s="45"/>
      <c r="H30" s="45"/>
      <c r="I30" s="45"/>
    </row>
    <row r="31" spans="1:9" x14ac:dyDescent="0.25">
      <c r="A31" s="45"/>
      <c r="B31" s="45"/>
      <c r="C31" s="45"/>
      <c r="D31" s="45"/>
      <c r="E31" s="45"/>
      <c r="F31" s="45"/>
      <c r="G31" s="45"/>
      <c r="H31" s="45"/>
      <c r="I31" s="45"/>
    </row>
    <row r="32" spans="1:9" x14ac:dyDescent="0.25">
      <c r="A32" s="45"/>
      <c r="B32" s="45"/>
      <c r="C32" s="45"/>
      <c r="D32" s="45"/>
      <c r="E32" s="45"/>
      <c r="F32" s="45"/>
      <c r="G32" s="45"/>
      <c r="H32" s="45"/>
      <c r="I32" s="45"/>
    </row>
    <row r="33" spans="1:9" x14ac:dyDescent="0.25">
      <c r="A33" s="45"/>
      <c r="B33" s="45"/>
      <c r="C33" s="45"/>
      <c r="D33" s="45"/>
      <c r="E33" s="45"/>
      <c r="F33" s="45"/>
      <c r="G33" s="45"/>
      <c r="H33" s="45"/>
      <c r="I33" s="45"/>
    </row>
    <row r="34" spans="1:9" x14ac:dyDescent="0.25">
      <c r="A34" s="45"/>
      <c r="B34" s="45"/>
      <c r="C34" s="45"/>
      <c r="D34" s="45"/>
      <c r="E34" s="45"/>
      <c r="F34" s="45"/>
      <c r="G34" s="45"/>
      <c r="H34" s="45"/>
      <c r="I34" s="45"/>
    </row>
    <row r="35" spans="1:9" x14ac:dyDescent="0.25">
      <c r="A35" s="45"/>
      <c r="B35" s="45"/>
      <c r="C35" s="45"/>
      <c r="D35" s="45"/>
      <c r="E35" s="45"/>
      <c r="F35" s="45"/>
      <c r="G35" s="45"/>
      <c r="H35" s="45"/>
      <c r="I35" s="45"/>
    </row>
    <row r="36" spans="1:9" x14ac:dyDescent="0.25">
      <c r="A36" s="45"/>
      <c r="B36" s="45"/>
      <c r="C36" s="45"/>
      <c r="D36" s="45"/>
      <c r="E36" s="45"/>
      <c r="F36" s="45"/>
      <c r="G36" s="45"/>
      <c r="H36" s="45"/>
      <c r="I36" s="45"/>
    </row>
    <row r="37" spans="1:9" x14ac:dyDescent="0.25">
      <c r="A37" s="45"/>
      <c r="B37" s="45"/>
      <c r="C37" s="45"/>
      <c r="D37" s="45"/>
      <c r="E37" s="45"/>
      <c r="F37" s="45"/>
      <c r="G37" s="45"/>
      <c r="H37" s="45"/>
      <c r="I37" s="45"/>
    </row>
    <row r="38" spans="1:9" x14ac:dyDescent="0.25">
      <c r="A38" s="45"/>
      <c r="B38" s="45"/>
      <c r="C38" s="45"/>
      <c r="D38" s="45"/>
      <c r="E38" s="45"/>
      <c r="F38" s="45"/>
      <c r="G38" s="45"/>
      <c r="H38" s="45"/>
      <c r="I38" s="45"/>
    </row>
    <row r="39" spans="1:9" x14ac:dyDescent="0.25">
      <c r="A39" s="45"/>
      <c r="B39" s="45"/>
      <c r="C39" s="45"/>
      <c r="D39" s="45"/>
      <c r="E39" s="45"/>
      <c r="F39" s="45"/>
      <c r="G39" s="45"/>
      <c r="H39" s="45"/>
      <c r="I39" s="45"/>
    </row>
    <row r="40" spans="1:9" x14ac:dyDescent="0.25">
      <c r="A40" s="45"/>
      <c r="B40" s="45"/>
      <c r="C40" s="45"/>
      <c r="D40" s="45"/>
      <c r="E40" s="45"/>
      <c r="F40" s="45"/>
      <c r="G40" s="45"/>
      <c r="H40" s="45"/>
      <c r="I40" s="45"/>
    </row>
    <row r="41" spans="1:9" x14ac:dyDescent="0.25">
      <c r="A41" s="45"/>
      <c r="B41" s="45"/>
      <c r="C41" s="45"/>
      <c r="D41" s="45"/>
      <c r="E41" s="45"/>
      <c r="F41" s="45"/>
      <c r="G41" s="45"/>
      <c r="H41" s="45"/>
      <c r="I41" s="45"/>
    </row>
    <row r="42" spans="1:9" x14ac:dyDescent="0.25">
      <c r="A42" s="45"/>
      <c r="B42" s="45"/>
      <c r="C42" s="45"/>
      <c r="D42" s="45"/>
      <c r="E42" s="45"/>
      <c r="F42" s="45"/>
      <c r="G42" s="45"/>
      <c r="H42" s="45"/>
      <c r="I42" s="45"/>
    </row>
    <row r="43" spans="1:9" x14ac:dyDescent="0.25">
      <c r="A43" s="45"/>
      <c r="B43" s="45"/>
      <c r="C43" s="45"/>
      <c r="D43" s="45"/>
      <c r="E43" s="45"/>
      <c r="F43" s="45"/>
      <c r="G43" s="45"/>
      <c r="H43" s="45"/>
      <c r="I43" s="45"/>
    </row>
    <row r="44" spans="1:9" x14ac:dyDescent="0.25">
      <c r="A44" s="45"/>
      <c r="B44" s="45"/>
      <c r="C44" s="137" t="s">
        <v>354</v>
      </c>
      <c r="D44" s="137"/>
      <c r="E44" s="137"/>
      <c r="F44" s="137"/>
      <c r="G44" s="137"/>
      <c r="H44" s="137"/>
      <c r="I44" s="137"/>
    </row>
    <row r="45" spans="1:9" x14ac:dyDescent="0.25">
      <c r="A45" s="45"/>
      <c r="B45" s="45"/>
      <c r="C45" s="137"/>
      <c r="D45" s="137"/>
      <c r="E45" s="137"/>
      <c r="F45" s="137"/>
      <c r="G45" s="137"/>
      <c r="H45" s="137"/>
      <c r="I45" s="137"/>
    </row>
    <row r="46" spans="1:9" x14ac:dyDescent="0.25">
      <c r="A46" s="45"/>
      <c r="B46" s="45"/>
      <c r="C46" s="45"/>
      <c r="D46" s="45"/>
      <c r="E46" s="45"/>
      <c r="F46" s="45"/>
      <c r="G46" s="45"/>
      <c r="H46" s="45"/>
      <c r="I46" s="45"/>
    </row>
    <row r="47" spans="1:9" x14ac:dyDescent="0.25">
      <c r="A47" s="45"/>
      <c r="B47" s="45"/>
      <c r="C47" s="135" t="s">
        <v>355</v>
      </c>
      <c r="D47" s="135"/>
      <c r="E47" s="135"/>
      <c r="F47" s="135"/>
      <c r="G47" s="135"/>
      <c r="H47" s="135"/>
      <c r="I47" s="135"/>
    </row>
    <row r="48" spans="1:9" ht="33" customHeight="1" x14ac:dyDescent="0.25">
      <c r="A48" s="45"/>
      <c r="B48" s="45"/>
      <c r="C48" s="135"/>
      <c r="D48" s="135"/>
      <c r="E48" s="135"/>
      <c r="F48" s="135"/>
      <c r="G48" s="135"/>
      <c r="H48" s="135"/>
      <c r="I48" s="135"/>
    </row>
  </sheetData>
  <mergeCells count="4">
    <mergeCell ref="C4:I4"/>
    <mergeCell ref="C44:I45"/>
    <mergeCell ref="C47:I48"/>
    <mergeCell ref="G7:H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R57"/>
  <sheetViews>
    <sheetView topLeftCell="A30" workbookViewId="0">
      <selection activeCell="B58" sqref="B58"/>
    </sheetView>
  </sheetViews>
  <sheetFormatPr baseColWidth="10" defaultColWidth="10.85546875" defaultRowHeight="15" x14ac:dyDescent="0.25"/>
  <cols>
    <col min="1" max="2" width="10.85546875" style="21"/>
    <col min="3" max="3" width="22" style="21" bestFit="1" customWidth="1"/>
    <col min="4" max="4" width="17.7109375" style="21" bestFit="1" customWidth="1"/>
    <col min="5" max="5" width="19.42578125" style="21" bestFit="1" customWidth="1"/>
    <col min="6" max="6" width="15.42578125" style="21" customWidth="1"/>
    <col min="7" max="7" width="15.42578125" style="23" customWidth="1"/>
    <col min="8" max="10" width="10.85546875" style="21"/>
    <col min="11" max="11" width="17.85546875" style="21" bestFit="1" customWidth="1"/>
    <col min="12" max="12" width="13.140625" style="21" bestFit="1" customWidth="1"/>
    <col min="13" max="13" width="10.85546875" style="21"/>
    <col min="14" max="14" width="17.42578125" style="21" bestFit="1" customWidth="1"/>
    <col min="15" max="15" width="19.42578125" style="21" bestFit="1" customWidth="1"/>
    <col min="16" max="16" width="15.7109375" style="23" customWidth="1"/>
    <col min="17" max="17" width="10.85546875" style="23"/>
    <col min="18" max="16384" width="10.85546875" style="21"/>
  </cols>
  <sheetData>
    <row r="5" spans="3:15" x14ac:dyDescent="0.25">
      <c r="C5" s="136" t="s">
        <v>106</v>
      </c>
      <c r="D5" s="136"/>
      <c r="E5" s="136"/>
      <c r="F5" s="136"/>
      <c r="G5" s="136"/>
      <c r="H5" s="136"/>
      <c r="I5" s="136"/>
      <c r="J5" s="136"/>
    </row>
    <row r="7" spans="3:15" x14ac:dyDescent="0.25">
      <c r="N7" s="67" t="s">
        <v>1</v>
      </c>
      <c r="O7" s="59" t="s">
        <v>8</v>
      </c>
    </row>
    <row r="9" spans="3:15" ht="25.5" x14ac:dyDescent="0.25">
      <c r="C9" s="33" t="s">
        <v>0</v>
      </c>
      <c r="D9" s="31" t="s">
        <v>17</v>
      </c>
      <c r="E9" s="31" t="s">
        <v>16</v>
      </c>
      <c r="F9" s="139" t="s">
        <v>18</v>
      </c>
      <c r="G9" s="139"/>
      <c r="I9" s="32" t="s">
        <v>0</v>
      </c>
      <c r="J9" s="32" t="s">
        <v>1</v>
      </c>
      <c r="K9" s="32" t="s">
        <v>2</v>
      </c>
      <c r="L9" s="32" t="s">
        <v>3</v>
      </c>
      <c r="N9" s="67" t="s">
        <v>4</v>
      </c>
      <c r="O9" t="s">
        <v>7</v>
      </c>
    </row>
    <row r="10" spans="3:15" x14ac:dyDescent="0.25">
      <c r="C10" s="25">
        <v>2007</v>
      </c>
      <c r="D10" s="6">
        <v>2387135</v>
      </c>
      <c r="E10" s="30">
        <v>20668958</v>
      </c>
      <c r="F10" s="18">
        <f>D10/E10</f>
        <v>0.11549372735674435</v>
      </c>
      <c r="G10" s="18"/>
      <c r="I10" s="24">
        <v>2007</v>
      </c>
      <c r="J10" s="24">
        <v>1</v>
      </c>
      <c r="K10" s="20">
        <v>11000710100</v>
      </c>
      <c r="L10" s="20">
        <v>1468730</v>
      </c>
      <c r="N10" s="66">
        <v>2007</v>
      </c>
      <c r="O10" s="68">
        <v>2387135</v>
      </c>
    </row>
    <row r="11" spans="3:15" x14ac:dyDescent="0.25">
      <c r="C11" s="25">
        <v>2008</v>
      </c>
      <c r="D11" s="6">
        <v>2278429</v>
      </c>
      <c r="E11" s="30">
        <v>21562877</v>
      </c>
      <c r="F11" s="18">
        <f t="shared" ref="F11:F16" si="0">D11/E11</f>
        <v>0.10566442502083558</v>
      </c>
      <c r="G11" s="18"/>
      <c r="I11" s="24">
        <v>2007</v>
      </c>
      <c r="J11" s="24">
        <v>2</v>
      </c>
      <c r="K11" s="20">
        <v>6931117412</v>
      </c>
      <c r="L11" s="20">
        <v>918405</v>
      </c>
      <c r="N11" s="66">
        <v>2008</v>
      </c>
      <c r="O11" s="68">
        <v>2278429</v>
      </c>
    </row>
    <row r="12" spans="3:15" x14ac:dyDescent="0.25">
      <c r="C12" s="25">
        <v>2009</v>
      </c>
      <c r="D12" s="6">
        <v>1208280</v>
      </c>
      <c r="E12" s="30">
        <v>27067685</v>
      </c>
      <c r="F12" s="18">
        <f t="shared" si="0"/>
        <v>4.463920723179688E-2</v>
      </c>
      <c r="G12" s="18"/>
      <c r="I12" s="24">
        <v>2008</v>
      </c>
      <c r="J12" s="24">
        <v>1</v>
      </c>
      <c r="K12" s="20">
        <v>13661137819</v>
      </c>
      <c r="L12" s="20">
        <v>1766013</v>
      </c>
      <c r="N12" s="66">
        <v>2009</v>
      </c>
      <c r="O12" s="68">
        <v>1208280</v>
      </c>
    </row>
    <row r="13" spans="3:15" x14ac:dyDescent="0.25">
      <c r="C13" s="25">
        <v>2010</v>
      </c>
      <c r="D13" s="6">
        <v>1530700</v>
      </c>
      <c r="E13" s="30">
        <v>33655091</v>
      </c>
      <c r="F13" s="18">
        <f t="shared" si="0"/>
        <v>4.5481974777604968E-2</v>
      </c>
      <c r="G13" s="18"/>
      <c r="I13" s="24">
        <v>2008</v>
      </c>
      <c r="J13" s="24">
        <v>2</v>
      </c>
      <c r="K13" s="20">
        <v>3831941927</v>
      </c>
      <c r="L13" s="20">
        <v>512416</v>
      </c>
      <c r="N13" s="66">
        <v>2010</v>
      </c>
      <c r="O13" s="68">
        <v>1530700</v>
      </c>
    </row>
    <row r="14" spans="3:15" x14ac:dyDescent="0.25">
      <c r="C14" s="25">
        <v>2011</v>
      </c>
      <c r="D14" s="6">
        <v>2993737</v>
      </c>
      <c r="E14" s="30">
        <v>38011963</v>
      </c>
      <c r="F14" s="18">
        <f t="shared" si="0"/>
        <v>7.8757758445676687E-2</v>
      </c>
      <c r="G14" s="18"/>
      <c r="I14" s="24">
        <v>2009</v>
      </c>
      <c r="J14" s="24">
        <v>1</v>
      </c>
      <c r="K14" s="20">
        <v>4794569666</v>
      </c>
      <c r="L14" s="20">
        <v>653733</v>
      </c>
      <c r="N14" s="66">
        <v>2011</v>
      </c>
      <c r="O14" s="68">
        <v>2993737</v>
      </c>
    </row>
    <row r="15" spans="3:15" x14ac:dyDescent="0.25">
      <c r="C15" s="25">
        <v>2012</v>
      </c>
      <c r="D15" s="6">
        <v>3386091</v>
      </c>
      <c r="E15" s="30">
        <v>40849317</v>
      </c>
      <c r="F15" s="18">
        <f t="shared" si="0"/>
        <v>8.2892230486987087E-2</v>
      </c>
      <c r="G15" s="18"/>
      <c r="I15" s="24">
        <v>2009</v>
      </c>
      <c r="J15" s="24">
        <v>2</v>
      </c>
      <c r="K15" s="20">
        <v>3815318071</v>
      </c>
      <c r="L15" s="20">
        <v>554547</v>
      </c>
      <c r="N15" s="66">
        <v>2012</v>
      </c>
      <c r="O15" s="68">
        <v>3386091</v>
      </c>
    </row>
    <row r="16" spans="3:15" x14ac:dyDescent="0.25">
      <c r="C16" s="25">
        <v>2013</v>
      </c>
      <c r="D16" s="6">
        <v>2171763</v>
      </c>
      <c r="E16" s="30">
        <v>43278909</v>
      </c>
      <c r="F16" s="18">
        <f t="shared" si="0"/>
        <v>5.0180631863894723E-2</v>
      </c>
      <c r="G16" s="18"/>
      <c r="I16" s="24">
        <v>2010</v>
      </c>
      <c r="J16" s="24">
        <v>1</v>
      </c>
      <c r="K16" s="20">
        <v>4924887340</v>
      </c>
      <c r="L16" s="20">
        <v>767323</v>
      </c>
      <c r="N16" s="66">
        <v>2013</v>
      </c>
      <c r="O16" s="68">
        <v>2171763</v>
      </c>
    </row>
    <row r="17" spans="3:18" x14ac:dyDescent="0.25">
      <c r="C17" s="63">
        <v>2014</v>
      </c>
      <c r="D17" s="49">
        <v>2207435</v>
      </c>
      <c r="E17" s="62">
        <v>46525335</v>
      </c>
      <c r="F17" s="18">
        <f>D17/E17</f>
        <v>4.7445870083471724E-2</v>
      </c>
      <c r="G17" s="65"/>
      <c r="I17" s="24">
        <v>2010</v>
      </c>
      <c r="J17" s="24">
        <v>2</v>
      </c>
      <c r="K17" s="20">
        <v>5099134636</v>
      </c>
      <c r="L17" s="20">
        <v>763377</v>
      </c>
      <c r="N17" s="66">
        <v>2014</v>
      </c>
      <c r="O17" s="68">
        <v>2207435</v>
      </c>
    </row>
    <row r="18" spans="3:18" x14ac:dyDescent="0.25">
      <c r="C18" s="63">
        <v>2015</v>
      </c>
      <c r="D18" s="49">
        <v>3445265</v>
      </c>
      <c r="E18" s="62">
        <v>58805761</v>
      </c>
      <c r="F18" s="18">
        <f>D18/E18</f>
        <v>5.8587202026005585E-2</v>
      </c>
      <c r="G18" s="18"/>
      <c r="I18" s="24">
        <v>2011</v>
      </c>
      <c r="J18" s="24">
        <v>1</v>
      </c>
      <c r="K18" s="20">
        <v>14875142480</v>
      </c>
      <c r="L18" s="20">
        <v>2176843</v>
      </c>
      <c r="N18" s="66">
        <v>2015</v>
      </c>
      <c r="O18" s="68">
        <v>3446531</v>
      </c>
    </row>
    <row r="19" spans="3:18" x14ac:dyDescent="0.25">
      <c r="C19" s="63">
        <v>2016</v>
      </c>
      <c r="D19" s="49">
        <v>4785532</v>
      </c>
      <c r="E19" s="62">
        <v>61437968</v>
      </c>
      <c r="F19" s="18">
        <f>D19/E19</f>
        <v>7.7892094347912028E-2</v>
      </c>
      <c r="G19" s="80"/>
      <c r="I19" s="24">
        <v>2011</v>
      </c>
      <c r="J19" s="24">
        <v>2</v>
      </c>
      <c r="K19" s="20">
        <v>5546706200</v>
      </c>
      <c r="L19" s="20">
        <v>816894</v>
      </c>
      <c r="N19" s="66">
        <v>2016</v>
      </c>
      <c r="O19" s="68">
        <v>4785532</v>
      </c>
      <c r="R19" s="23"/>
    </row>
    <row r="20" spans="3:18" x14ac:dyDescent="0.25">
      <c r="C20" s="108" t="s">
        <v>351</v>
      </c>
      <c r="D20" s="40">
        <f>L28</f>
        <v>2127634</v>
      </c>
      <c r="E20" s="40">
        <f>K28</f>
        <v>16562568153</v>
      </c>
      <c r="F20" s="117">
        <f>D20/E20</f>
        <v>1.2846039215329169E-4</v>
      </c>
      <c r="G20" s="80"/>
      <c r="I20" s="24">
        <v>2012</v>
      </c>
      <c r="J20" s="24">
        <v>1</v>
      </c>
      <c r="K20" s="20">
        <v>11251299450</v>
      </c>
      <c r="L20" s="20">
        <v>1630750</v>
      </c>
      <c r="N20" s="66" t="s">
        <v>5</v>
      </c>
      <c r="O20" s="68">
        <v>26395633</v>
      </c>
      <c r="R20" s="23"/>
    </row>
    <row r="21" spans="3:18" s="60" customFormat="1" x14ac:dyDescent="0.25">
      <c r="C21" s="108" t="s">
        <v>352</v>
      </c>
      <c r="D21" s="116">
        <f>L30</f>
        <v>2014545</v>
      </c>
      <c r="E21" s="40">
        <f>K30</f>
        <v>14967945904</v>
      </c>
      <c r="F21" s="117">
        <f>D21/E21</f>
        <v>1.3459061202657324E-4</v>
      </c>
      <c r="G21" s="80"/>
      <c r="I21" s="24">
        <v>2012</v>
      </c>
      <c r="J21" s="24">
        <v>2</v>
      </c>
      <c r="K21" s="20">
        <v>12576679400</v>
      </c>
      <c r="L21" s="20">
        <v>1755341</v>
      </c>
      <c r="N21" s="112"/>
      <c r="O21" s="115"/>
    </row>
    <row r="22" spans="3:18" s="60" customFormat="1" x14ac:dyDescent="0.25">
      <c r="I22" s="24">
        <v>2013</v>
      </c>
      <c r="J22" s="24">
        <v>1</v>
      </c>
      <c r="K22" s="20">
        <v>9960268450</v>
      </c>
      <c r="L22" s="20">
        <v>1416691</v>
      </c>
      <c r="N22" s="112"/>
      <c r="O22" s="115"/>
    </row>
    <row r="23" spans="3:18" s="60" customFormat="1" x14ac:dyDescent="0.25">
      <c r="I23" s="24">
        <v>2013</v>
      </c>
      <c r="J23" s="24">
        <v>2</v>
      </c>
      <c r="K23" s="20">
        <v>5631910750</v>
      </c>
      <c r="L23" s="20">
        <v>755072</v>
      </c>
      <c r="N23" s="112"/>
      <c r="O23" s="115"/>
    </row>
    <row r="24" spans="3:18" s="60" customFormat="1" x14ac:dyDescent="0.25">
      <c r="I24" s="24">
        <v>2014</v>
      </c>
      <c r="J24" s="24">
        <v>1</v>
      </c>
      <c r="K24" s="49">
        <v>9280421730</v>
      </c>
      <c r="L24" s="49">
        <v>1306555</v>
      </c>
      <c r="N24" s="112"/>
      <c r="O24" s="115"/>
    </row>
    <row r="25" spans="3:18" s="60" customFormat="1" x14ac:dyDescent="0.25">
      <c r="I25" s="61">
        <v>2014</v>
      </c>
      <c r="J25" s="61">
        <v>2</v>
      </c>
      <c r="K25" s="49">
        <v>6433457700</v>
      </c>
      <c r="L25" s="49">
        <v>900880</v>
      </c>
      <c r="N25" s="112"/>
      <c r="O25" s="115"/>
    </row>
    <row r="26" spans="3:18" x14ac:dyDescent="0.25">
      <c r="I26" s="79">
        <v>2015</v>
      </c>
      <c r="J26" s="79">
        <v>1</v>
      </c>
      <c r="K26" s="20">
        <v>14262908410</v>
      </c>
      <c r="L26" s="20">
        <v>2006085</v>
      </c>
      <c r="N26" s="23"/>
      <c r="O26" s="23"/>
      <c r="R26" s="23"/>
    </row>
    <row r="27" spans="3:18" x14ac:dyDescent="0.25">
      <c r="I27" s="79">
        <v>2015</v>
      </c>
      <c r="J27" s="79">
        <v>2</v>
      </c>
      <c r="K27" s="49">
        <v>10588829137</v>
      </c>
      <c r="L27" s="49">
        <v>1440446</v>
      </c>
      <c r="N27" s="23"/>
      <c r="O27" s="23"/>
      <c r="R27" s="23"/>
    </row>
    <row r="28" spans="3:18" x14ac:dyDescent="0.25">
      <c r="I28" s="48">
        <v>2016</v>
      </c>
      <c r="J28" s="48">
        <v>1</v>
      </c>
      <c r="K28" s="49">
        <v>16562568153</v>
      </c>
      <c r="L28" s="49">
        <v>2127634</v>
      </c>
      <c r="N28" s="23"/>
      <c r="O28" s="23"/>
      <c r="R28" s="23"/>
    </row>
    <row r="29" spans="3:18" x14ac:dyDescent="0.25">
      <c r="I29" s="48">
        <v>2016</v>
      </c>
      <c r="J29" s="48">
        <v>2</v>
      </c>
      <c r="K29" s="49">
        <v>18909011850</v>
      </c>
      <c r="L29" s="49">
        <v>2657898</v>
      </c>
      <c r="N29" s="23"/>
      <c r="O29" s="23"/>
      <c r="R29" s="23"/>
    </row>
    <row r="30" spans="3:18" x14ac:dyDescent="0.25">
      <c r="I30" s="108">
        <v>2017</v>
      </c>
      <c r="J30" s="108">
        <v>1</v>
      </c>
      <c r="K30" s="113">
        <f>14788049854+P35</f>
        <v>14967945904</v>
      </c>
      <c r="L30" s="114">
        <f>1992522+Q35</f>
        <v>2014545</v>
      </c>
      <c r="N30" s="23"/>
      <c r="O30" s="23"/>
      <c r="R30" s="23"/>
    </row>
    <row r="31" spans="3:18" x14ac:dyDescent="0.25">
      <c r="N31" s="23"/>
      <c r="O31" s="23"/>
      <c r="R31" s="23"/>
    </row>
    <row r="32" spans="3:18" x14ac:dyDescent="0.25">
      <c r="M32" s="70"/>
      <c r="N32" s="23"/>
      <c r="O32" s="23"/>
      <c r="R32" s="23"/>
    </row>
    <row r="33" spans="9:17" x14ac:dyDescent="0.25">
      <c r="M33" s="70"/>
    </row>
    <row r="34" spans="9:17" x14ac:dyDescent="0.25">
      <c r="M34" s="70"/>
    </row>
    <row r="35" spans="9:17" x14ac:dyDescent="0.25">
      <c r="M35" s="70"/>
      <c r="O35" s="39" t="s">
        <v>350</v>
      </c>
      <c r="P35" s="49">
        <v>179896050</v>
      </c>
      <c r="Q35" s="111">
        <v>22023</v>
      </c>
    </row>
    <row r="36" spans="9:17" x14ac:dyDescent="0.25">
      <c r="I36" s="73"/>
      <c r="J36" s="73"/>
      <c r="K36" s="53"/>
      <c r="L36" s="53"/>
      <c r="M36" s="70"/>
    </row>
    <row r="37" spans="9:17" x14ac:dyDescent="0.25">
      <c r="I37" s="73"/>
      <c r="J37" s="73"/>
      <c r="K37" s="53"/>
      <c r="L37" s="53"/>
      <c r="M37" s="70"/>
    </row>
    <row r="38" spans="9:17" x14ac:dyDescent="0.25">
      <c r="I38" s="73"/>
      <c r="J38" s="73"/>
      <c r="K38" s="53"/>
      <c r="L38" s="53"/>
      <c r="M38" s="70"/>
    </row>
    <row r="39" spans="9:17" x14ac:dyDescent="0.25">
      <c r="I39" s="73"/>
      <c r="J39" s="73"/>
      <c r="K39" s="53"/>
      <c r="L39" s="53"/>
      <c r="M39" s="70"/>
    </row>
    <row r="40" spans="9:17" x14ac:dyDescent="0.25">
      <c r="I40" s="73"/>
      <c r="J40" s="73"/>
      <c r="K40" s="107"/>
      <c r="L40" s="53"/>
      <c r="M40" s="70"/>
    </row>
    <row r="41" spans="9:17" x14ac:dyDescent="0.25">
      <c r="I41" s="73"/>
      <c r="J41" s="73"/>
      <c r="K41" s="53"/>
      <c r="L41" s="53"/>
      <c r="M41" s="70"/>
    </row>
    <row r="42" spans="9:17" x14ac:dyDescent="0.25">
      <c r="I42" s="73"/>
      <c r="J42" s="73"/>
      <c r="K42" s="53"/>
      <c r="L42" s="53"/>
      <c r="M42" s="70"/>
    </row>
    <row r="43" spans="9:17" x14ac:dyDescent="0.25">
      <c r="I43" s="73"/>
      <c r="J43" s="73"/>
      <c r="K43" s="53"/>
      <c r="L43" s="53"/>
      <c r="M43" s="70"/>
    </row>
    <row r="44" spans="9:17" x14ac:dyDescent="0.25">
      <c r="I44" s="73"/>
      <c r="J44" s="73"/>
      <c r="K44" s="53"/>
      <c r="L44" s="53"/>
      <c r="M44" s="70"/>
    </row>
    <row r="45" spans="9:17" x14ac:dyDescent="0.25">
      <c r="I45" s="73"/>
      <c r="J45" s="73"/>
      <c r="K45" s="53"/>
      <c r="L45" s="53"/>
      <c r="M45" s="70"/>
    </row>
    <row r="46" spans="9:17" x14ac:dyDescent="0.25">
      <c r="I46" s="73"/>
      <c r="J46" s="73"/>
      <c r="K46" s="53"/>
      <c r="L46" s="53"/>
      <c r="M46" s="70"/>
    </row>
    <row r="47" spans="9:17" x14ac:dyDescent="0.25">
      <c r="I47" s="73"/>
      <c r="J47" s="73"/>
      <c r="K47" s="54"/>
      <c r="L47" s="54"/>
      <c r="M47" s="70"/>
    </row>
    <row r="48" spans="9:17" x14ac:dyDescent="0.25">
      <c r="I48" s="73"/>
      <c r="J48" s="73"/>
      <c r="K48" s="54"/>
      <c r="L48" s="54"/>
      <c r="M48" s="70"/>
    </row>
    <row r="51" spans="2:8" s="60" customFormat="1" x14ac:dyDescent="0.25">
      <c r="B51" s="137" t="s">
        <v>356</v>
      </c>
      <c r="C51" s="137"/>
      <c r="D51" s="137"/>
      <c r="E51" s="137"/>
      <c r="F51" s="137"/>
      <c r="G51" s="137"/>
      <c r="H51" s="137"/>
    </row>
    <row r="52" spans="2:8" s="60" customFormat="1" x14ac:dyDescent="0.25">
      <c r="B52" s="137"/>
      <c r="C52" s="137"/>
      <c r="D52" s="137"/>
      <c r="E52" s="137"/>
      <c r="F52" s="137"/>
      <c r="G52" s="137"/>
      <c r="H52" s="137"/>
    </row>
    <row r="54" spans="2:8" x14ac:dyDescent="0.25">
      <c r="B54" s="142" t="s">
        <v>376</v>
      </c>
      <c r="C54" s="143"/>
      <c r="D54" s="143"/>
      <c r="E54" s="143"/>
      <c r="F54" s="143"/>
      <c r="G54" s="143"/>
      <c r="H54" s="144"/>
    </row>
    <row r="55" spans="2:8" x14ac:dyDescent="0.25">
      <c r="B55" s="145"/>
      <c r="C55" s="146"/>
      <c r="D55" s="146"/>
      <c r="E55" s="146"/>
      <c r="F55" s="146"/>
      <c r="G55" s="146"/>
      <c r="H55" s="147"/>
    </row>
    <row r="56" spans="2:8" x14ac:dyDescent="0.25">
      <c r="B56" s="145"/>
      <c r="C56" s="146"/>
      <c r="D56" s="146"/>
      <c r="E56" s="146"/>
      <c r="F56" s="146"/>
      <c r="G56" s="146"/>
      <c r="H56" s="147"/>
    </row>
    <row r="57" spans="2:8" x14ac:dyDescent="0.25">
      <c r="B57" s="148"/>
      <c r="C57" s="149"/>
      <c r="D57" s="149"/>
      <c r="E57" s="149"/>
      <c r="F57" s="149"/>
      <c r="G57" s="149"/>
      <c r="H57" s="150"/>
    </row>
  </sheetData>
  <mergeCells count="4">
    <mergeCell ref="F9:G9"/>
    <mergeCell ref="C5:J5"/>
    <mergeCell ref="B51:H52"/>
    <mergeCell ref="B54:H57"/>
  </mergeCells>
  <pageMargins left="0.7" right="0.7" top="0.75" bottom="0.75" header="0.3" footer="0.3"/>
  <pageSetup orientation="portrait" horizontalDpi="4294967292" verticalDpi="4294967292"/>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84"/>
  <sheetViews>
    <sheetView topLeftCell="G19" workbookViewId="0">
      <selection activeCell="S51" sqref="S51"/>
    </sheetView>
  </sheetViews>
  <sheetFormatPr baseColWidth="10" defaultColWidth="10.85546875" defaultRowHeight="15" x14ac:dyDescent="0.25"/>
  <cols>
    <col min="1" max="1" width="10.85546875" style="23"/>
    <col min="2" max="2" width="10.85546875" style="23" bestFit="1" customWidth="1"/>
    <col min="3" max="3" width="10.7109375" style="23" customWidth="1"/>
    <col min="4" max="4" width="30.140625" style="23" customWidth="1"/>
    <col min="5" max="5" width="21.7109375" style="60" customWidth="1"/>
    <col min="6" max="6" width="22.85546875" style="60" customWidth="1"/>
    <col min="7" max="7" width="16.28515625" style="23" bestFit="1" customWidth="1"/>
    <col min="8" max="8" width="16" style="23" customWidth="1"/>
    <col min="9" max="9" width="20.85546875" style="23" customWidth="1"/>
    <col min="10" max="10" width="17.42578125" style="23" bestFit="1" customWidth="1"/>
    <col min="11" max="11" width="17.85546875" style="23" customWidth="1"/>
    <col min="12" max="12" width="26" style="23" bestFit="1" customWidth="1"/>
    <col min="13" max="13" width="18.140625" style="23" bestFit="1" customWidth="1"/>
    <col min="14" max="14" width="10.85546875" style="23"/>
    <col min="15" max="15" width="13.140625" style="23" customWidth="1"/>
    <col min="16" max="16384" width="10.85546875" style="23"/>
  </cols>
  <sheetData>
    <row r="2" spans="2:17" x14ac:dyDescent="0.25">
      <c r="B2" s="136" t="s">
        <v>106</v>
      </c>
      <c r="C2" s="136"/>
      <c r="D2" s="136"/>
      <c r="E2" s="136"/>
      <c r="F2" s="136"/>
      <c r="G2" s="136"/>
      <c r="H2" s="136"/>
      <c r="I2" s="136"/>
      <c r="J2" s="136"/>
      <c r="K2" s="136"/>
    </row>
    <row r="4" spans="2:17" x14ac:dyDescent="0.25">
      <c r="B4" s="52"/>
      <c r="C4" s="52"/>
    </row>
    <row r="5" spans="2:17" x14ac:dyDescent="0.25">
      <c r="B5" s="138" t="s">
        <v>114</v>
      </c>
      <c r="C5" s="138"/>
      <c r="D5" s="138"/>
      <c r="E5" s="73"/>
      <c r="F5" s="73"/>
    </row>
    <row r="6" spans="2:17" x14ac:dyDescent="0.25">
      <c r="B6" s="36" t="s">
        <v>19</v>
      </c>
      <c r="C6" s="36" t="s">
        <v>0</v>
      </c>
      <c r="D6" s="36" t="s">
        <v>217</v>
      </c>
      <c r="E6" s="36" t="s">
        <v>261</v>
      </c>
      <c r="F6" s="36" t="s">
        <v>321</v>
      </c>
    </row>
    <row r="7" spans="2:17" ht="32.25" customHeight="1" x14ac:dyDescent="0.25">
      <c r="B7" s="76" t="s">
        <v>113</v>
      </c>
      <c r="C7" s="36">
        <v>1990</v>
      </c>
      <c r="D7" s="58">
        <v>9.2762133007695369E-2</v>
      </c>
      <c r="E7" s="58">
        <v>8.6889162021713123E-2</v>
      </c>
      <c r="F7" s="58">
        <v>8.2166708383380277E-2</v>
      </c>
      <c r="H7" s="22" t="s">
        <v>0</v>
      </c>
      <c r="I7" s="34" t="s">
        <v>22</v>
      </c>
      <c r="J7" s="38" t="s">
        <v>23</v>
      </c>
      <c r="K7" s="34" t="s">
        <v>24</v>
      </c>
      <c r="L7" s="34" t="s">
        <v>25</v>
      </c>
      <c r="M7" s="22" t="s">
        <v>3</v>
      </c>
      <c r="N7" s="151" t="s">
        <v>26</v>
      </c>
      <c r="O7" s="151"/>
      <c r="P7" s="151" t="s">
        <v>27</v>
      </c>
      <c r="Q7" s="151"/>
    </row>
    <row r="8" spans="2:17" x14ac:dyDescent="0.25">
      <c r="B8" s="76" t="s">
        <v>113</v>
      </c>
      <c r="C8" s="36">
        <v>1991</v>
      </c>
      <c r="D8" s="75">
        <v>0.1176454059130443</v>
      </c>
      <c r="E8" s="75">
        <v>0.11019612055383515</v>
      </c>
      <c r="F8" s="75">
        <v>0.10420692629380096</v>
      </c>
      <c r="H8" s="37">
        <v>2007</v>
      </c>
      <c r="I8" s="49">
        <v>148725883903</v>
      </c>
      <c r="J8" s="39">
        <f t="shared" ref="J8:J14" si="0">I8/I22</f>
        <v>73838687.271869719</v>
      </c>
      <c r="K8" s="40">
        <f>I8/E24</f>
        <v>202016020874.33734</v>
      </c>
      <c r="L8" s="41">
        <f>K8/$I$30</f>
        <v>73554788.82869187</v>
      </c>
      <c r="M8" s="6">
        <v>20668958</v>
      </c>
      <c r="N8" s="39">
        <f>K8/M8</f>
        <v>9773.8851118831117</v>
      </c>
      <c r="O8" s="26"/>
      <c r="P8" s="42">
        <f>L8/M8</f>
        <v>3.5587081278452386</v>
      </c>
      <c r="Q8" s="26"/>
    </row>
    <row r="9" spans="2:17" x14ac:dyDescent="0.25">
      <c r="B9" s="76" t="s">
        <v>113</v>
      </c>
      <c r="C9" s="36">
        <v>1992</v>
      </c>
      <c r="D9" s="75">
        <v>0.14726834984798348</v>
      </c>
      <c r="E9" s="75">
        <v>0.13789255521922608</v>
      </c>
      <c r="F9" s="75">
        <v>0.13039805091118226</v>
      </c>
      <c r="H9" s="37">
        <v>2008</v>
      </c>
      <c r="I9" s="49">
        <v>159980785142</v>
      </c>
      <c r="J9" s="39">
        <f t="shared" si="0"/>
        <v>71016719.850669414</v>
      </c>
      <c r="K9" s="40">
        <f t="shared" ref="K9:K16" si="1">I9/E25</f>
        <v>201814880562.3147</v>
      </c>
      <c r="L9" s="41">
        <f t="shared" ref="L9:L17" si="2">K9/$I$30</f>
        <v>73481552.888731614</v>
      </c>
      <c r="M9" s="6">
        <v>21562877</v>
      </c>
      <c r="N9" s="39">
        <f t="shared" ref="N9:N14" si="3">K9/M9</f>
        <v>9359.3670530289019</v>
      </c>
      <c r="O9" s="26"/>
      <c r="P9" s="42">
        <f t="shared" ref="P9:P14" si="4">L9/M9</f>
        <v>3.4077805521374356</v>
      </c>
      <c r="Q9" s="26"/>
    </row>
    <row r="10" spans="2:17" x14ac:dyDescent="0.25">
      <c r="B10" s="76" t="s">
        <v>113</v>
      </c>
      <c r="C10" s="36">
        <v>1993</v>
      </c>
      <c r="D10" s="75">
        <v>0.18053068403778666</v>
      </c>
      <c r="E10" s="75">
        <v>0.16906724523967404</v>
      </c>
      <c r="F10" s="75">
        <v>0.15987838659691841</v>
      </c>
      <c r="H10" s="37">
        <v>2009</v>
      </c>
      <c r="I10" s="49">
        <v>198078594887</v>
      </c>
      <c r="J10" s="39">
        <f t="shared" si="0"/>
        <v>98202124.333556429</v>
      </c>
      <c r="K10" s="40">
        <f t="shared" si="1"/>
        <v>244971200038.19406</v>
      </c>
      <c r="L10" s="41">
        <f t="shared" si="2"/>
        <v>89194930.233424753</v>
      </c>
      <c r="M10" s="6">
        <v>27067685</v>
      </c>
      <c r="N10" s="39">
        <f t="shared" si="3"/>
        <v>9050.3195983769601</v>
      </c>
      <c r="O10" s="26"/>
      <c r="P10" s="42">
        <f t="shared" si="4"/>
        <v>3.2952552179259049</v>
      </c>
      <c r="Q10" s="26"/>
    </row>
    <row r="11" spans="2:17" x14ac:dyDescent="0.25">
      <c r="B11" s="76" t="s">
        <v>113</v>
      </c>
      <c r="C11" s="36">
        <v>1994</v>
      </c>
      <c r="D11" s="75">
        <v>0.22132570968533152</v>
      </c>
      <c r="E11" s="75">
        <v>0.20726939356453794</v>
      </c>
      <c r="F11" s="75">
        <v>0.19600423598931246</v>
      </c>
      <c r="H11" s="37">
        <v>2010</v>
      </c>
      <c r="I11" s="49">
        <v>258087337650</v>
      </c>
      <c r="J11" s="39">
        <f t="shared" si="0"/>
        <v>134011474.17257746</v>
      </c>
      <c r="K11" s="40">
        <f t="shared" si="1"/>
        <v>309375289018.15344</v>
      </c>
      <c r="L11" s="41">
        <f t="shared" si="2"/>
        <v>112644699.93051206</v>
      </c>
      <c r="M11" s="6">
        <v>33655091</v>
      </c>
      <c r="N11" s="39">
        <f t="shared" si="3"/>
        <v>9192.5257019258534</v>
      </c>
      <c r="O11" s="26"/>
      <c r="P11" s="42">
        <f t="shared" si="4"/>
        <v>3.347032992141131</v>
      </c>
      <c r="Q11" s="26"/>
    </row>
    <row r="12" spans="2:17" x14ac:dyDescent="0.25">
      <c r="B12" s="76" t="s">
        <v>113</v>
      </c>
      <c r="C12" s="36">
        <v>1995</v>
      </c>
      <c r="D12" s="75">
        <v>0.26440593386500028</v>
      </c>
      <c r="E12" s="75">
        <v>0.24761970821117332</v>
      </c>
      <c r="F12" s="75">
        <v>0.23416149817949461</v>
      </c>
      <c r="H12" s="37">
        <v>2011</v>
      </c>
      <c r="I12" s="49">
        <v>294042874943</v>
      </c>
      <c r="J12" s="39">
        <f t="shared" si="0"/>
        <v>152032426.24038303</v>
      </c>
      <c r="K12" s="40">
        <f t="shared" si="1"/>
        <v>339815229663.57056</v>
      </c>
      <c r="L12" s="41">
        <f t="shared" si="2"/>
        <v>123727996.17821078</v>
      </c>
      <c r="M12" s="6">
        <v>38011963</v>
      </c>
      <c r="N12" s="39">
        <f t="shared" si="3"/>
        <v>8939.6916876818632</v>
      </c>
      <c r="O12" s="26"/>
      <c r="P12" s="42">
        <f t="shared" si="4"/>
        <v>3.2549751818450097</v>
      </c>
      <c r="Q12" s="26"/>
    </row>
    <row r="13" spans="2:17" x14ac:dyDescent="0.25">
      <c r="B13" s="76" t="s">
        <v>113</v>
      </c>
      <c r="C13" s="36">
        <v>1996</v>
      </c>
      <c r="D13" s="75">
        <v>0.32162053415076858</v>
      </c>
      <c r="E13" s="75">
        <v>0.30120234372801469</v>
      </c>
      <c r="F13" s="75">
        <v>0.2848319003848358</v>
      </c>
      <c r="H13" s="47">
        <v>2012</v>
      </c>
      <c r="I13" s="49">
        <v>327774981449</v>
      </c>
      <c r="J13" s="39">
        <f t="shared" si="0"/>
        <v>182712343.47246841</v>
      </c>
      <c r="K13" s="40">
        <f t="shared" si="1"/>
        <v>369792537595.34033</v>
      </c>
      <c r="L13" s="41">
        <f t="shared" si="2"/>
        <v>134642846.12442166</v>
      </c>
      <c r="M13" s="49">
        <v>40849317</v>
      </c>
      <c r="N13" s="39">
        <f t="shared" si="3"/>
        <v>9052.6002575597613</v>
      </c>
      <c r="O13" s="80"/>
      <c r="P13" s="42">
        <f t="shared" si="4"/>
        <v>3.2960856144650266</v>
      </c>
      <c r="Q13" s="80"/>
    </row>
    <row r="14" spans="2:17" x14ac:dyDescent="0.25">
      <c r="B14" s="76" t="s">
        <v>113</v>
      </c>
      <c r="C14" s="36">
        <v>1997</v>
      </c>
      <c r="D14" s="75">
        <v>0.37849658650585183</v>
      </c>
      <c r="E14" s="75">
        <v>0.35446757794029227</v>
      </c>
      <c r="F14" s="75">
        <v>0.33520215214763865</v>
      </c>
      <c r="H14" s="47">
        <v>2013</v>
      </c>
      <c r="I14" s="49">
        <v>351999280983</v>
      </c>
      <c r="J14" s="39">
        <f t="shared" si="0"/>
        <v>181998304.61149487</v>
      </c>
      <c r="K14" s="40">
        <f t="shared" si="1"/>
        <v>389572961757.13324</v>
      </c>
      <c r="L14" s="41">
        <f t="shared" si="2"/>
        <v>141844972.54917523</v>
      </c>
      <c r="M14" s="49">
        <v>43278909</v>
      </c>
      <c r="N14" s="39">
        <f t="shared" si="3"/>
        <v>9001.4506085893536</v>
      </c>
      <c r="O14" s="80"/>
      <c r="P14" s="42">
        <f t="shared" si="4"/>
        <v>3.2774618359528249</v>
      </c>
      <c r="Q14" s="80"/>
    </row>
    <row r="15" spans="2:17" x14ac:dyDescent="0.25">
      <c r="B15" s="76" t="s">
        <v>113</v>
      </c>
      <c r="C15" s="36">
        <v>1998</v>
      </c>
      <c r="D15" s="75">
        <v>0.441635775578608</v>
      </c>
      <c r="E15" s="75">
        <v>0.4136744948154748</v>
      </c>
      <c r="F15" s="75">
        <v>0.39119115422762724</v>
      </c>
      <c r="H15" s="47">
        <v>2014</v>
      </c>
      <c r="I15" s="49">
        <v>384033590923</v>
      </c>
      <c r="J15" s="39">
        <f>I15/I29</f>
        <v>191951531.94064018</v>
      </c>
      <c r="K15" s="40">
        <f t="shared" si="1"/>
        <v>410029163165.89581</v>
      </c>
      <c r="L15" s="41">
        <f t="shared" si="2"/>
        <v>149293151.99725315</v>
      </c>
      <c r="M15" s="49">
        <v>46526192</v>
      </c>
      <c r="N15" s="39">
        <f>K15/M15</f>
        <v>8812.867452507091</v>
      </c>
      <c r="O15" s="80"/>
      <c r="P15" s="42">
        <f>L15/M15</f>
        <v>3.2087980034397217</v>
      </c>
      <c r="Q15" s="80"/>
    </row>
    <row r="16" spans="2:17" x14ac:dyDescent="0.25">
      <c r="B16" s="76" t="s">
        <v>113</v>
      </c>
      <c r="C16" s="36">
        <v>1999</v>
      </c>
      <c r="D16" s="75">
        <v>0.48243080122615289</v>
      </c>
      <c r="E16" s="75">
        <v>0.45186372195835972</v>
      </c>
      <c r="F16" s="75">
        <v>0.4273047847083995</v>
      </c>
      <c r="H16" s="47">
        <v>2015</v>
      </c>
      <c r="I16" s="49">
        <v>492200534000</v>
      </c>
      <c r="J16" s="39">
        <f>I16/I30</f>
        <v>179212055.47484592</v>
      </c>
      <c r="K16" s="40">
        <f t="shared" si="1"/>
        <v>492200534000</v>
      </c>
      <c r="L16" s="41">
        <f t="shared" si="2"/>
        <v>179212055.47484592</v>
      </c>
      <c r="M16" s="49">
        <v>58805761</v>
      </c>
      <c r="N16" s="39">
        <f>K16/M16</f>
        <v>8369.9373263786183</v>
      </c>
      <c r="O16" s="80"/>
      <c r="P16" s="42">
        <f>L16/M16</f>
        <v>3.047525487763791</v>
      </c>
      <c r="Q16" s="80"/>
    </row>
    <row r="17" spans="2:17" x14ac:dyDescent="0.25">
      <c r="B17" s="76" t="s">
        <v>113</v>
      </c>
      <c r="C17" s="36">
        <v>2000</v>
      </c>
      <c r="D17" s="75">
        <v>0.52466465557910913</v>
      </c>
      <c r="E17" s="75">
        <v>0.49139358118485654</v>
      </c>
      <c r="F17" s="75">
        <v>0.46468618349192059</v>
      </c>
      <c r="H17" s="105">
        <v>2016</v>
      </c>
      <c r="I17" s="49">
        <v>531121594533</v>
      </c>
      <c r="J17" s="40">
        <f>I17/I31</f>
        <v>173943183.22831449</v>
      </c>
      <c r="K17" s="40">
        <f>I17/F33</f>
        <v>531121594533</v>
      </c>
      <c r="L17" s="41">
        <f t="shared" si="2"/>
        <v>193383359.19671434</v>
      </c>
      <c r="M17" s="49">
        <v>61437968</v>
      </c>
      <c r="N17" s="39">
        <f>K17/M17</f>
        <v>8644.8431128614156</v>
      </c>
      <c r="O17" s="80"/>
      <c r="P17" s="42">
        <f>L17/M17</f>
        <v>3.147619712890152</v>
      </c>
      <c r="Q17" s="80"/>
    </row>
    <row r="18" spans="2:17" x14ac:dyDescent="0.25">
      <c r="B18" s="76" t="s">
        <v>113</v>
      </c>
      <c r="C18" s="36">
        <v>2001</v>
      </c>
      <c r="D18" s="75">
        <v>0.56478258536528392</v>
      </c>
      <c r="E18" s="75">
        <v>0.52896726858499976</v>
      </c>
      <c r="F18" s="75">
        <v>0.50021772901107708</v>
      </c>
    </row>
    <row r="19" spans="2:17" x14ac:dyDescent="0.25">
      <c r="B19" s="76" t="s">
        <v>113</v>
      </c>
      <c r="C19" s="36">
        <v>2002</v>
      </c>
      <c r="D19" s="75">
        <v>0.60430805627275996</v>
      </c>
      <c r="E19" s="75">
        <v>0.56595672830916022</v>
      </c>
      <c r="F19" s="75">
        <v>0.53519679981457235</v>
      </c>
    </row>
    <row r="20" spans="2:17" x14ac:dyDescent="0.25">
      <c r="B20" s="76" t="s">
        <v>113</v>
      </c>
      <c r="C20" s="36">
        <v>2003</v>
      </c>
      <c r="D20" s="75">
        <v>0.6434949792495509</v>
      </c>
      <c r="E20" s="75">
        <v>0.6026909352359443</v>
      </c>
      <c r="F20" s="75">
        <v>0.56993449089155102</v>
      </c>
      <c r="H20" s="138" t="s">
        <v>21</v>
      </c>
      <c r="I20" s="138"/>
    </row>
    <row r="21" spans="2:17" x14ac:dyDescent="0.25">
      <c r="B21" s="76" t="s">
        <v>113</v>
      </c>
      <c r="C21" s="36">
        <v>2004</v>
      </c>
      <c r="D21" s="75">
        <v>0.67887323800613542</v>
      </c>
      <c r="E21" s="75">
        <v>0.63582401667228827</v>
      </c>
      <c r="F21" s="75">
        <v>0.6012667787957956</v>
      </c>
      <c r="H21" s="35" t="s">
        <v>0</v>
      </c>
      <c r="I21" s="35" t="s">
        <v>20</v>
      </c>
      <c r="O21" s="23">
        <f>((N13-N17)/N17)*100</f>
        <v>4.7167674343528869</v>
      </c>
    </row>
    <row r="22" spans="2:17" x14ac:dyDescent="0.25">
      <c r="B22" s="76" t="s">
        <v>113</v>
      </c>
      <c r="C22" s="36">
        <v>2005</v>
      </c>
      <c r="D22" s="75">
        <v>0.7117970242652536</v>
      </c>
      <c r="E22" s="75">
        <v>0.66669264114904969</v>
      </c>
      <c r="F22" s="75">
        <v>0.63045768369765554</v>
      </c>
      <c r="H22" s="36">
        <v>2007</v>
      </c>
      <c r="I22" s="77">
        <v>2014.2</v>
      </c>
    </row>
    <row r="23" spans="2:17" x14ac:dyDescent="0.25">
      <c r="B23" s="76" t="s">
        <v>113</v>
      </c>
      <c r="C23" s="36">
        <v>2006</v>
      </c>
      <c r="D23" s="75">
        <v>0.74370516673231679</v>
      </c>
      <c r="E23" s="75">
        <v>0.69654651684965729</v>
      </c>
      <c r="F23" s="75">
        <v>0.65868899174263951</v>
      </c>
      <c r="H23" s="36">
        <v>2008</v>
      </c>
      <c r="I23" s="77">
        <v>2252.7199999999998</v>
      </c>
    </row>
    <row r="24" spans="2:17" x14ac:dyDescent="0.25">
      <c r="B24" s="76" t="s">
        <v>113</v>
      </c>
      <c r="C24" s="36">
        <v>2007</v>
      </c>
      <c r="D24" s="75">
        <v>0.78602365806794416</v>
      </c>
      <c r="E24" s="75">
        <v>0.73620836238287213</v>
      </c>
      <c r="F24" s="75">
        <v>0.69619520333505835</v>
      </c>
      <c r="H24" s="36">
        <v>2009</v>
      </c>
      <c r="I24" s="77">
        <v>2017.05</v>
      </c>
    </row>
    <row r="25" spans="2:17" ht="16.5" customHeight="1" x14ac:dyDescent="0.25">
      <c r="B25" s="76" t="s">
        <v>113</v>
      </c>
      <c r="C25" s="36">
        <v>2008</v>
      </c>
      <c r="D25" s="75">
        <v>0.8463698267125489</v>
      </c>
      <c r="E25" s="75">
        <v>0.79271055085852538</v>
      </c>
      <c r="F25" s="75">
        <v>0.74962647986574493</v>
      </c>
      <c r="H25" s="36">
        <v>2010</v>
      </c>
      <c r="I25" s="77">
        <v>1925.86</v>
      </c>
    </row>
    <row r="26" spans="2:17" ht="16.5" customHeight="1" x14ac:dyDescent="0.25">
      <c r="B26" s="76" t="s">
        <v>113</v>
      </c>
      <c r="C26" s="36">
        <v>2009</v>
      </c>
      <c r="D26" s="75">
        <v>0.86329722324679992</v>
      </c>
      <c r="E26" s="75">
        <v>0.80857910993666637</v>
      </c>
      <c r="F26" s="75">
        <v>0.7646325777023455</v>
      </c>
      <c r="H26" s="36">
        <v>2011</v>
      </c>
      <c r="I26" s="77">
        <v>1934.08</v>
      </c>
    </row>
    <row r="27" spans="2:17" ht="16.5" customHeight="1" x14ac:dyDescent="0.25">
      <c r="B27" s="76" t="s">
        <v>113</v>
      </c>
      <c r="C27" s="36">
        <v>2010</v>
      </c>
      <c r="D27" s="75">
        <v>0.89071960563228636</v>
      </c>
      <c r="E27" s="75">
        <v>0.83422091812528709</v>
      </c>
      <c r="F27" s="75">
        <v>0.78888074544656261</v>
      </c>
      <c r="H27" s="36">
        <v>2012</v>
      </c>
      <c r="I27" s="77">
        <v>1793.94</v>
      </c>
    </row>
    <row r="28" spans="2:17" ht="16.5" customHeight="1" x14ac:dyDescent="0.25">
      <c r="B28" s="76" t="s">
        <v>113</v>
      </c>
      <c r="C28" s="36">
        <v>2011</v>
      </c>
      <c r="D28" s="75">
        <v>0.92389730283941829</v>
      </c>
      <c r="E28" s="75">
        <v>0.86530222684284386</v>
      </c>
      <c r="F28" s="75">
        <v>0.8182727751329707</v>
      </c>
      <c r="H28" s="36">
        <v>2013</v>
      </c>
      <c r="I28" s="77">
        <v>1934.08</v>
      </c>
    </row>
    <row r="29" spans="2:17" ht="16.5" customHeight="1" x14ac:dyDescent="0.25">
      <c r="B29" s="76" t="s">
        <v>113</v>
      </c>
      <c r="C29" s="36">
        <v>2012</v>
      </c>
      <c r="D29" s="75">
        <v>0.94641074022997207</v>
      </c>
      <c r="E29" s="75">
        <v>0.88637532704264665</v>
      </c>
      <c r="F29" s="75">
        <v>0.83820054562312973</v>
      </c>
      <c r="H29" s="36">
        <v>2014</v>
      </c>
      <c r="I29" s="77">
        <v>2000.68</v>
      </c>
    </row>
    <row r="30" spans="2:17" ht="16.5" customHeight="1" x14ac:dyDescent="0.25">
      <c r="B30" s="76" t="s">
        <v>113</v>
      </c>
      <c r="C30" s="36">
        <v>2013</v>
      </c>
      <c r="D30" s="75">
        <v>0.96471382628056168</v>
      </c>
      <c r="E30" s="75">
        <v>0.90355162071653894</v>
      </c>
      <c r="F30" s="75">
        <v>0.85444330226356469</v>
      </c>
      <c r="H30" s="36">
        <v>2015</v>
      </c>
      <c r="I30" s="77">
        <v>2746.47</v>
      </c>
    </row>
    <row r="31" spans="2:17" ht="16.5" customHeight="1" x14ac:dyDescent="0.25">
      <c r="B31" s="76" t="s">
        <v>113</v>
      </c>
      <c r="C31" s="36">
        <v>2014</v>
      </c>
      <c r="D31" s="74">
        <v>1</v>
      </c>
      <c r="E31" s="75">
        <v>0.93660067483449194</v>
      </c>
      <c r="F31" s="75">
        <v>0.88569612976094347</v>
      </c>
      <c r="H31" s="63">
        <v>2016</v>
      </c>
      <c r="I31" s="104">
        <v>3053.42</v>
      </c>
    </row>
    <row r="32" spans="2:17" x14ac:dyDescent="0.25">
      <c r="B32" s="80" t="s">
        <v>260</v>
      </c>
      <c r="C32" s="36">
        <v>2015</v>
      </c>
      <c r="D32" s="74"/>
      <c r="E32" s="74">
        <v>1</v>
      </c>
      <c r="F32" s="58">
        <v>0.94564968140499805</v>
      </c>
    </row>
    <row r="33" spans="2:16" x14ac:dyDescent="0.25">
      <c r="B33" s="80" t="s">
        <v>113</v>
      </c>
      <c r="C33" s="63">
        <v>2016</v>
      </c>
      <c r="D33" s="80"/>
      <c r="E33" s="80"/>
      <c r="F33" s="80">
        <v>1</v>
      </c>
    </row>
    <row r="42" spans="2:16" ht="40.5" customHeight="1" x14ac:dyDescent="0.25"/>
    <row r="44" spans="2:16" x14ac:dyDescent="0.25">
      <c r="K44" s="137" t="s">
        <v>323</v>
      </c>
      <c r="L44" s="137"/>
      <c r="M44" s="137"/>
      <c r="N44" s="137"/>
      <c r="O44" s="137"/>
      <c r="P44" s="137"/>
    </row>
    <row r="45" spans="2:16" x14ac:dyDescent="0.25">
      <c r="K45" s="137"/>
      <c r="L45" s="137"/>
      <c r="M45" s="137"/>
      <c r="N45" s="137"/>
      <c r="O45" s="137"/>
      <c r="P45" s="137"/>
    </row>
    <row r="46" spans="2:16" ht="14.1" customHeight="1" x14ac:dyDescent="0.25">
      <c r="K46" s="137"/>
      <c r="L46" s="137"/>
      <c r="M46" s="137"/>
      <c r="N46" s="137"/>
      <c r="O46" s="137"/>
      <c r="P46" s="137"/>
    </row>
    <row r="47" spans="2:16" ht="33.75" customHeight="1" x14ac:dyDescent="0.25">
      <c r="K47" s="137"/>
      <c r="L47" s="137"/>
      <c r="M47" s="137"/>
      <c r="N47" s="137"/>
      <c r="O47" s="137"/>
      <c r="P47" s="137"/>
    </row>
    <row r="48" spans="2:16" ht="36" customHeight="1" x14ac:dyDescent="0.25">
      <c r="K48" s="137"/>
      <c r="L48" s="137"/>
      <c r="M48" s="137"/>
      <c r="N48" s="137"/>
      <c r="O48" s="137"/>
      <c r="P48" s="137"/>
    </row>
    <row r="49" spans="2:16" x14ac:dyDescent="0.25">
      <c r="K49" s="137"/>
      <c r="L49" s="137"/>
      <c r="M49" s="137"/>
      <c r="N49" s="137"/>
      <c r="O49" s="137"/>
      <c r="P49" s="137"/>
    </row>
    <row r="50" spans="2:16" ht="21.95" customHeight="1" x14ac:dyDescent="0.25"/>
    <row r="51" spans="2:16" x14ac:dyDescent="0.25">
      <c r="K51" s="142" t="s">
        <v>324</v>
      </c>
      <c r="L51" s="143"/>
      <c r="M51" s="143"/>
      <c r="N51" s="143"/>
      <c r="O51" s="143"/>
      <c r="P51" s="144"/>
    </row>
    <row r="52" spans="2:16" ht="14.1" customHeight="1" x14ac:dyDescent="0.25">
      <c r="K52" s="148"/>
      <c r="L52" s="149"/>
      <c r="M52" s="149"/>
      <c r="N52" s="149"/>
      <c r="O52" s="149"/>
      <c r="P52" s="150"/>
    </row>
    <row r="55" spans="2:16" x14ac:dyDescent="0.25">
      <c r="B55" s="137" t="s">
        <v>323</v>
      </c>
      <c r="C55" s="137"/>
      <c r="D55" s="137"/>
      <c r="E55" s="137"/>
      <c r="F55" s="137"/>
      <c r="G55" s="137"/>
      <c r="H55" s="137"/>
      <c r="I55" s="137"/>
      <c r="K55" s="60"/>
      <c r="L55" s="60"/>
    </row>
    <row r="56" spans="2:16" x14ac:dyDescent="0.25">
      <c r="B56" s="137"/>
      <c r="C56" s="137"/>
      <c r="D56" s="137"/>
      <c r="E56" s="137"/>
      <c r="F56" s="137"/>
      <c r="G56" s="137"/>
      <c r="H56" s="137"/>
      <c r="I56" s="137"/>
      <c r="K56" s="60"/>
      <c r="L56" s="60"/>
    </row>
    <row r="57" spans="2:16" x14ac:dyDescent="0.25">
      <c r="B57" s="137"/>
      <c r="C57" s="137"/>
      <c r="D57" s="137"/>
      <c r="E57" s="137"/>
      <c r="F57" s="137"/>
      <c r="G57" s="137"/>
      <c r="H57" s="137"/>
      <c r="I57" s="137"/>
      <c r="K57" s="43">
        <f>((N15-N13)/N13)</f>
        <v>-2.6482203812376579E-2</v>
      </c>
      <c r="L57" s="43">
        <f>((P15-P13)/P13)</f>
        <v>-2.6482203812376454E-2</v>
      </c>
    </row>
    <row r="58" spans="2:16" x14ac:dyDescent="0.25">
      <c r="B58" s="137"/>
      <c r="C58" s="137"/>
      <c r="D58" s="137"/>
      <c r="E58" s="137"/>
      <c r="F58" s="137"/>
      <c r="G58" s="137"/>
      <c r="H58" s="137"/>
      <c r="I58" s="137"/>
      <c r="K58" s="43">
        <f>((N15-N14)/N14)</f>
        <v>-2.0950307265177125E-2</v>
      </c>
      <c r="L58" s="43">
        <f>((P15-P14)/P14)</f>
        <v>-2.0950307265177135E-2</v>
      </c>
    </row>
    <row r="59" spans="2:16" x14ac:dyDescent="0.25">
      <c r="B59" s="137"/>
      <c r="C59" s="137"/>
      <c r="D59" s="137"/>
      <c r="E59" s="137"/>
      <c r="F59" s="137"/>
      <c r="G59" s="137"/>
      <c r="H59" s="137"/>
      <c r="I59" s="137"/>
      <c r="K59" s="43"/>
      <c r="L59" s="60"/>
    </row>
    <row r="60" spans="2:16" x14ac:dyDescent="0.25">
      <c r="B60" s="137"/>
      <c r="C60" s="137"/>
      <c r="D60" s="137"/>
      <c r="E60" s="137"/>
      <c r="F60" s="137"/>
      <c r="G60" s="137"/>
      <c r="H60" s="137"/>
      <c r="I60" s="137"/>
      <c r="K60" s="60"/>
      <c r="L60" s="60"/>
    </row>
    <row r="63" spans="2:16" ht="22.5" customHeight="1" x14ac:dyDescent="0.25">
      <c r="B63" s="137" t="s">
        <v>322</v>
      </c>
      <c r="C63" s="137"/>
      <c r="D63" s="137"/>
      <c r="E63" s="137"/>
      <c r="F63" s="137"/>
      <c r="G63" s="137"/>
      <c r="H63" s="137"/>
      <c r="I63" s="137"/>
    </row>
    <row r="64" spans="2:16" ht="22.5" customHeight="1" x14ac:dyDescent="0.25">
      <c r="B64" s="137"/>
      <c r="C64" s="137"/>
      <c r="D64" s="137"/>
      <c r="E64" s="137"/>
      <c r="F64" s="137"/>
      <c r="G64" s="137"/>
      <c r="H64" s="137"/>
      <c r="I64" s="137"/>
    </row>
    <row r="74" ht="15" customHeight="1" x14ac:dyDescent="0.25"/>
    <row r="82" spans="11:16" ht="33.75" customHeight="1" x14ac:dyDescent="0.25"/>
    <row r="84" spans="11:16" x14ac:dyDescent="0.25">
      <c r="K84" s="44"/>
      <c r="L84" s="44"/>
      <c r="M84" s="44"/>
      <c r="N84" s="44"/>
      <c r="O84" s="44"/>
      <c r="P84" s="44"/>
    </row>
  </sheetData>
  <mergeCells count="9">
    <mergeCell ref="B63:I64"/>
    <mergeCell ref="B55:I60"/>
    <mergeCell ref="K44:P49"/>
    <mergeCell ref="K51:P52"/>
    <mergeCell ref="B2:K2"/>
    <mergeCell ref="B5:D5"/>
    <mergeCell ref="H20:I20"/>
    <mergeCell ref="N7:O7"/>
    <mergeCell ref="P7:Q7"/>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66"/>
  <sheetViews>
    <sheetView topLeftCell="L25" workbookViewId="0">
      <selection activeCell="K40" sqref="K40"/>
    </sheetView>
  </sheetViews>
  <sheetFormatPr baseColWidth="10" defaultColWidth="10.85546875" defaultRowHeight="15" x14ac:dyDescent="0.25"/>
  <cols>
    <col min="1" max="1" width="10.85546875" style="60"/>
    <col min="2" max="2" width="10.85546875" style="60" bestFit="1" customWidth="1"/>
    <col min="3" max="3" width="12.7109375" style="60" bestFit="1" customWidth="1"/>
    <col min="4" max="4" width="30.42578125" style="60" bestFit="1" customWidth="1"/>
    <col min="5" max="5" width="16.28515625" style="60" bestFit="1" customWidth="1"/>
    <col min="6" max="10" width="16.28515625" style="60" customWidth="1"/>
    <col min="11" max="11" width="17.85546875" style="60" bestFit="1" customWidth="1"/>
    <col min="12" max="12" width="18.28515625" style="60" customWidth="1"/>
    <col min="13" max="13" width="17.42578125" style="60" bestFit="1" customWidth="1"/>
    <col min="14" max="14" width="20.140625" style="60" bestFit="1" customWidth="1"/>
    <col min="15" max="15" width="26" style="60" bestFit="1" customWidth="1"/>
    <col min="16" max="16" width="18.140625" style="60" bestFit="1" customWidth="1"/>
    <col min="17" max="16384" width="10.85546875" style="60"/>
  </cols>
  <sheetData>
    <row r="2" spans="2:20" x14ac:dyDescent="0.25">
      <c r="B2" s="136" t="s">
        <v>106</v>
      </c>
      <c r="C2" s="136"/>
      <c r="D2" s="136"/>
      <c r="E2" s="136"/>
      <c r="F2" s="136"/>
      <c r="G2" s="136"/>
      <c r="H2" s="136"/>
      <c r="I2" s="136"/>
      <c r="J2" s="136"/>
      <c r="K2" s="136"/>
      <c r="L2" s="136"/>
      <c r="M2" s="136"/>
      <c r="N2" s="136"/>
    </row>
    <row r="4" spans="2:20" x14ac:dyDescent="0.25">
      <c r="B4" s="52"/>
      <c r="C4" s="52"/>
    </row>
    <row r="5" spans="2:20" x14ac:dyDescent="0.25">
      <c r="B5" s="155" t="s">
        <v>357</v>
      </c>
      <c r="C5" s="156"/>
      <c r="D5" s="156"/>
      <c r="E5" s="157"/>
      <c r="F5" s="73"/>
      <c r="G5" s="73"/>
      <c r="H5" s="73"/>
      <c r="I5" s="73"/>
      <c r="J5" s="81"/>
    </row>
    <row r="6" spans="2:20" x14ac:dyDescent="0.25">
      <c r="B6" s="36" t="s">
        <v>19</v>
      </c>
      <c r="C6" s="36" t="s">
        <v>0</v>
      </c>
      <c r="D6" s="158" t="s">
        <v>358</v>
      </c>
      <c r="E6" s="159"/>
      <c r="F6" s="122"/>
      <c r="G6" s="122"/>
      <c r="H6" s="122"/>
      <c r="I6" s="122"/>
      <c r="J6" s="81"/>
    </row>
    <row r="7" spans="2:20" ht="32.25" customHeight="1" x14ac:dyDescent="0.25">
      <c r="B7" s="118" t="s">
        <v>359</v>
      </c>
      <c r="C7" s="36">
        <v>2007</v>
      </c>
      <c r="D7" s="119">
        <v>9186894</v>
      </c>
      <c r="E7" s="120">
        <f t="shared" ref="E7:E17" si="0">D7/$D$17</f>
        <v>0.66634109601500657</v>
      </c>
      <c r="F7" s="123"/>
      <c r="G7" s="123"/>
      <c r="H7" s="123"/>
      <c r="I7" s="123"/>
      <c r="J7" s="81"/>
      <c r="K7" s="22" t="s">
        <v>0</v>
      </c>
      <c r="L7" s="109" t="s">
        <v>22</v>
      </c>
      <c r="M7" s="38" t="s">
        <v>23</v>
      </c>
      <c r="N7" s="109" t="s">
        <v>24</v>
      </c>
      <c r="O7" s="109" t="s">
        <v>25</v>
      </c>
      <c r="P7" s="22" t="s">
        <v>3</v>
      </c>
      <c r="Q7" s="151" t="s">
        <v>26</v>
      </c>
      <c r="R7" s="151"/>
      <c r="S7" s="151" t="s">
        <v>27</v>
      </c>
      <c r="T7" s="151"/>
    </row>
    <row r="8" spans="2:20" x14ac:dyDescent="0.25">
      <c r="B8" s="118" t="s">
        <v>359</v>
      </c>
      <c r="C8" s="36">
        <v>2008</v>
      </c>
      <c r="D8" s="119">
        <v>9846550</v>
      </c>
      <c r="E8" s="120">
        <f t="shared" si="0"/>
        <v>0.71418707116535385</v>
      </c>
      <c r="F8" s="123"/>
      <c r="G8" s="123"/>
      <c r="H8" s="123"/>
      <c r="I8" s="123"/>
      <c r="J8" s="81"/>
      <c r="K8" s="47">
        <v>2007</v>
      </c>
      <c r="L8" s="49">
        <v>148725883903</v>
      </c>
      <c r="M8" s="39">
        <f t="shared" ref="M8:M17" si="1">L8/L25</f>
        <v>77309999.117873326</v>
      </c>
      <c r="N8" s="121">
        <f>L8/E7</f>
        <v>223197825846.91513</v>
      </c>
      <c r="O8" s="41">
        <f t="shared" ref="O8:O17" si="2">N8/$L$33</f>
        <v>87359321.881106853</v>
      </c>
      <c r="P8" s="49">
        <v>20668958</v>
      </c>
      <c r="Q8" s="39">
        <f>N8/P8</f>
        <v>10798.697536998001</v>
      </c>
      <c r="R8" s="80"/>
      <c r="S8" s="42">
        <f>O8/P8</f>
        <v>4.2265953552717486</v>
      </c>
      <c r="T8" s="80"/>
    </row>
    <row r="9" spans="2:20" x14ac:dyDescent="0.25">
      <c r="B9" s="118" t="s">
        <v>359</v>
      </c>
      <c r="C9" s="36">
        <v>2009</v>
      </c>
      <c r="D9" s="119">
        <v>10222182</v>
      </c>
      <c r="E9" s="120">
        <f t="shared" si="0"/>
        <v>0.74143230100890156</v>
      </c>
      <c r="F9" s="123"/>
      <c r="G9" s="123"/>
      <c r="H9" s="123"/>
      <c r="I9" s="123"/>
      <c r="J9" s="81"/>
      <c r="K9" s="47">
        <v>2008</v>
      </c>
      <c r="L9" s="49">
        <v>159980785142</v>
      </c>
      <c r="M9" s="39">
        <f t="shared" si="1"/>
        <v>93431439.450323552</v>
      </c>
      <c r="N9" s="121">
        <f>L9/E8</f>
        <v>224004034238.47485</v>
      </c>
      <c r="O9" s="41">
        <f t="shared" si="2"/>
        <v>87674870.736093551</v>
      </c>
      <c r="P9" s="49">
        <v>21562877</v>
      </c>
      <c r="Q9" s="39">
        <f t="shared" ref="Q9:Q14" si="3">N9/P9</f>
        <v>10388.411260634415</v>
      </c>
      <c r="R9" s="80"/>
      <c r="S9" s="42">
        <f t="shared" ref="S9:S14" si="4">O9/P9</f>
        <v>4.0660098713216026</v>
      </c>
      <c r="T9" s="80"/>
    </row>
    <row r="10" spans="2:20" x14ac:dyDescent="0.25">
      <c r="B10" s="118" t="s">
        <v>359</v>
      </c>
      <c r="C10" s="36">
        <v>2010</v>
      </c>
      <c r="D10" s="119">
        <v>10451684</v>
      </c>
      <c r="E10" s="120">
        <f t="shared" si="0"/>
        <v>0.75807847263313444</v>
      </c>
      <c r="F10" s="123"/>
      <c r="G10" s="123"/>
      <c r="H10" s="123"/>
      <c r="I10" s="123"/>
      <c r="J10" s="81"/>
      <c r="K10" s="47">
        <v>2009</v>
      </c>
      <c r="L10" s="49">
        <v>198078594887</v>
      </c>
      <c r="M10" s="39">
        <f t="shared" si="1"/>
        <v>94772633.484048158</v>
      </c>
      <c r="N10" s="121">
        <f t="shared" ref="N10:N15" si="5">L10/E9</f>
        <v>267156683917.68906</v>
      </c>
      <c r="O10" s="41">
        <f t="shared" si="2"/>
        <v>104564758.43569283</v>
      </c>
      <c r="P10" s="49">
        <v>27067685</v>
      </c>
      <c r="Q10" s="39">
        <f t="shared" si="3"/>
        <v>9869.9494957802654</v>
      </c>
      <c r="R10" s="80"/>
      <c r="S10" s="42">
        <f t="shared" si="4"/>
        <v>3.863084650042766</v>
      </c>
      <c r="T10" s="80"/>
    </row>
    <row r="11" spans="2:20" x14ac:dyDescent="0.25">
      <c r="B11" s="118" t="s">
        <v>359</v>
      </c>
      <c r="C11" s="36">
        <v>2011</v>
      </c>
      <c r="D11" s="119">
        <v>10789544</v>
      </c>
      <c r="E11" s="120">
        <f t="shared" si="0"/>
        <v>0.78258403487208383</v>
      </c>
      <c r="F11" s="123"/>
      <c r="G11" s="123"/>
      <c r="H11" s="123"/>
      <c r="I11" s="123"/>
      <c r="J11" s="81"/>
      <c r="K11" s="47">
        <v>2010</v>
      </c>
      <c r="L11" s="49">
        <v>258087337650</v>
      </c>
      <c r="M11" s="39">
        <f t="shared" si="1"/>
        <v>134008690.81987642</v>
      </c>
      <c r="N11" s="121">
        <f t="shared" si="5"/>
        <v>340449368986.23572</v>
      </c>
      <c r="O11" s="41">
        <f t="shared" si="2"/>
        <v>133251414.50923924</v>
      </c>
      <c r="P11" s="49">
        <v>33655091</v>
      </c>
      <c r="Q11" s="39">
        <f t="shared" si="3"/>
        <v>10115.835639435227</v>
      </c>
      <c r="R11" s="80"/>
      <c r="S11" s="42">
        <f t="shared" si="4"/>
        <v>3.959324148291242</v>
      </c>
      <c r="T11" s="80"/>
    </row>
    <row r="12" spans="2:20" x14ac:dyDescent="0.25">
      <c r="B12" s="118" t="s">
        <v>359</v>
      </c>
      <c r="C12" s="36">
        <v>2012</v>
      </c>
      <c r="D12" s="119">
        <v>11134646</v>
      </c>
      <c r="E12" s="120">
        <f t="shared" si="0"/>
        <v>0.80761487172695234</v>
      </c>
      <c r="F12" s="123"/>
      <c r="G12" s="123"/>
      <c r="H12" s="123"/>
      <c r="I12" s="123"/>
      <c r="J12" s="81"/>
      <c r="K12" s="47">
        <v>2011</v>
      </c>
      <c r="L12" s="49">
        <v>294042874943</v>
      </c>
      <c r="M12" s="39">
        <f t="shared" si="1"/>
        <v>164957237.9542675</v>
      </c>
      <c r="N12" s="121">
        <f t="shared" si="5"/>
        <v>375733291046.58051</v>
      </c>
      <c r="O12" s="41">
        <f t="shared" si="2"/>
        <v>147061493.04742205</v>
      </c>
      <c r="P12" s="49">
        <v>38011963</v>
      </c>
      <c r="Q12" s="39">
        <f t="shared" si="3"/>
        <v>9884.6063552829546</v>
      </c>
      <c r="R12" s="80"/>
      <c r="S12" s="42">
        <f t="shared" si="4"/>
        <v>3.8688213246819707</v>
      </c>
      <c r="T12" s="80"/>
    </row>
    <row r="13" spans="2:20" x14ac:dyDescent="0.25">
      <c r="B13" s="118" t="s">
        <v>359</v>
      </c>
      <c r="C13" s="36">
        <v>2013</v>
      </c>
      <c r="D13" s="119">
        <v>11374622</v>
      </c>
      <c r="E13" s="120">
        <f t="shared" si="0"/>
        <v>0.82502074044137286</v>
      </c>
      <c r="F13" s="123"/>
      <c r="G13" s="123"/>
      <c r="H13" s="123"/>
      <c r="I13" s="123"/>
      <c r="J13" s="81"/>
      <c r="K13" s="47">
        <v>2012</v>
      </c>
      <c r="L13" s="49">
        <v>327774981449</v>
      </c>
      <c r="M13" s="39">
        <f t="shared" si="1"/>
        <v>182845864.14876464</v>
      </c>
      <c r="N13" s="121">
        <f t="shared" si="5"/>
        <v>405855554328.89294</v>
      </c>
      <c r="O13" s="41">
        <f t="shared" si="2"/>
        <v>158851305.44313875</v>
      </c>
      <c r="P13" s="49">
        <v>40849317</v>
      </c>
      <c r="Q13" s="39">
        <f t="shared" si="3"/>
        <v>9935.430605336509</v>
      </c>
      <c r="R13" s="80"/>
      <c r="S13" s="42">
        <f t="shared" si="4"/>
        <v>3.8887138662107557</v>
      </c>
      <c r="T13" s="80"/>
    </row>
    <row r="14" spans="2:20" x14ac:dyDescent="0.25">
      <c r="B14" s="118" t="s">
        <v>359</v>
      </c>
      <c r="C14" s="36">
        <v>2014</v>
      </c>
      <c r="D14" s="119">
        <v>11691441</v>
      </c>
      <c r="E14" s="120">
        <f t="shared" si="0"/>
        <v>0.84800016305127546</v>
      </c>
      <c r="F14" s="123"/>
      <c r="G14" s="123"/>
      <c r="H14" s="123"/>
      <c r="I14" s="123"/>
      <c r="J14" s="81"/>
      <c r="K14" s="47">
        <v>2013</v>
      </c>
      <c r="L14" s="49">
        <v>351999280983</v>
      </c>
      <c r="M14" s="39">
        <f t="shared" si="1"/>
        <v>184341074.09426552</v>
      </c>
      <c r="N14" s="121">
        <f t="shared" si="5"/>
        <v>426655069052.7926</v>
      </c>
      <c r="O14" s="41">
        <f t="shared" si="2"/>
        <v>166992206.88266361</v>
      </c>
      <c r="P14" s="49">
        <v>43278909</v>
      </c>
      <c r="Q14" s="39">
        <f t="shared" si="3"/>
        <v>9858.267662264605</v>
      </c>
      <c r="R14" s="80"/>
      <c r="S14" s="42">
        <f t="shared" si="4"/>
        <v>3.8585123964807804</v>
      </c>
      <c r="T14" s="80"/>
    </row>
    <row r="15" spans="2:20" x14ac:dyDescent="0.25">
      <c r="B15" s="118" t="s">
        <v>359</v>
      </c>
      <c r="C15" s="36">
        <v>2015</v>
      </c>
      <c r="D15" s="119">
        <v>12208236</v>
      </c>
      <c r="E15" s="120">
        <f t="shared" si="0"/>
        <v>0.88548418612970381</v>
      </c>
      <c r="F15" s="123"/>
      <c r="G15" s="123"/>
      <c r="H15" s="123"/>
      <c r="I15" s="123"/>
      <c r="J15" s="81"/>
      <c r="K15" s="47">
        <v>2014</v>
      </c>
      <c r="L15" s="49">
        <v>384033590923</v>
      </c>
      <c r="M15" s="39">
        <f t="shared" si="1"/>
        <v>203396849.17271331</v>
      </c>
      <c r="N15" s="121">
        <f t="shared" si="5"/>
        <v>452869713540.11273</v>
      </c>
      <c r="O15" s="41">
        <f t="shared" si="2"/>
        <v>177252582.65951949</v>
      </c>
      <c r="P15" s="49">
        <v>46526192</v>
      </c>
      <c r="Q15" s="39">
        <f>N15/P15</f>
        <v>9733.6509624538521</v>
      </c>
      <c r="R15" s="80"/>
      <c r="S15" s="42">
        <f>O15/P15</f>
        <v>3.8097375916670657</v>
      </c>
      <c r="T15" s="80"/>
    </row>
    <row r="16" spans="2:20" x14ac:dyDescent="0.25">
      <c r="B16" s="118" t="s">
        <v>359</v>
      </c>
      <c r="C16" s="36">
        <v>2016</v>
      </c>
      <c r="D16" s="119">
        <v>13258412</v>
      </c>
      <c r="E16" s="120">
        <f t="shared" si="0"/>
        <v>0.96165524316472084</v>
      </c>
      <c r="F16" s="123"/>
      <c r="G16" s="123"/>
      <c r="H16" s="123"/>
      <c r="I16" s="123"/>
      <c r="J16" s="81"/>
      <c r="K16" s="110">
        <v>2015</v>
      </c>
      <c r="L16" s="49">
        <v>492200534000</v>
      </c>
      <c r="M16" s="133">
        <f t="shared" si="1"/>
        <v>192646611.6621134</v>
      </c>
      <c r="N16" s="40">
        <f>L16/E15</f>
        <v>555854685729.98718</v>
      </c>
      <c r="O16" s="41">
        <f t="shared" si="2"/>
        <v>217560759.05108815</v>
      </c>
      <c r="P16" s="49">
        <v>58805761</v>
      </c>
      <c r="Q16" s="39">
        <f>N16/P16</f>
        <v>9452.3848731417183</v>
      </c>
      <c r="R16" s="80"/>
      <c r="S16" s="42">
        <f>O16/P16</f>
        <v>3.6996504313767518</v>
      </c>
      <c r="T16" s="80"/>
    </row>
    <row r="17" spans="2:20" x14ac:dyDescent="0.25">
      <c r="B17" s="118" t="s">
        <v>361</v>
      </c>
      <c r="C17" s="36">
        <v>2017</v>
      </c>
      <c r="D17" s="119">
        <v>13787074</v>
      </c>
      <c r="E17" s="120">
        <f t="shared" si="0"/>
        <v>1</v>
      </c>
      <c r="F17" s="123"/>
      <c r="G17" s="123"/>
      <c r="H17" s="123"/>
      <c r="I17" s="123"/>
      <c r="J17" s="81"/>
      <c r="K17" s="110">
        <v>2016</v>
      </c>
      <c r="L17" s="49">
        <v>531121594533</v>
      </c>
      <c r="M17" s="133">
        <f t="shared" si="1"/>
        <v>177532889.3909108</v>
      </c>
      <c r="N17" s="40">
        <f>L17/E16</f>
        <v>552299379957.75562</v>
      </c>
      <c r="O17" s="41">
        <f t="shared" si="2"/>
        <v>216169217.26449764</v>
      </c>
      <c r="P17" s="49">
        <v>61437968</v>
      </c>
      <c r="Q17" s="39">
        <f>N17/P17</f>
        <v>8989.5450311402819</v>
      </c>
      <c r="R17" s="80"/>
      <c r="S17" s="42">
        <f>O17/P17</f>
        <v>3.5184955541579375</v>
      </c>
      <c r="T17" s="80"/>
    </row>
    <row r="18" spans="2:20" x14ac:dyDescent="0.25">
      <c r="B18" s="130"/>
      <c r="C18" s="131"/>
      <c r="D18" s="132"/>
      <c r="E18" s="123"/>
      <c r="F18" s="123"/>
      <c r="G18" s="123"/>
      <c r="H18" s="123"/>
      <c r="I18" s="123"/>
      <c r="J18" s="81"/>
      <c r="K18" s="108" t="s">
        <v>362</v>
      </c>
      <c r="L18" s="49">
        <v>283822048775</v>
      </c>
      <c r="M18" s="39">
        <f>L18/L34</f>
        <v>94870456.992392242</v>
      </c>
      <c r="N18" s="121">
        <f>L18/E16</f>
        <v>295139085230.76025</v>
      </c>
      <c r="O18" s="41">
        <f>N18/$L$35</f>
        <v>99764425.300085261</v>
      </c>
      <c r="P18" s="49">
        <v>32312399</v>
      </c>
      <c r="Q18" s="80"/>
      <c r="R18" s="39">
        <f>N18/P18</f>
        <v>9133.9267391059475</v>
      </c>
      <c r="S18" s="80"/>
      <c r="T18" s="42">
        <f>O18/P18</f>
        <v>3.0874967005725962</v>
      </c>
    </row>
    <row r="19" spans="2:20" x14ac:dyDescent="0.25">
      <c r="B19" s="130"/>
      <c r="C19" s="131"/>
      <c r="D19" s="132"/>
      <c r="E19" s="123"/>
      <c r="F19" s="123"/>
      <c r="G19" s="123"/>
      <c r="H19" s="123"/>
      <c r="I19" s="123"/>
      <c r="J19" s="81"/>
      <c r="K19" s="108" t="s">
        <v>363</v>
      </c>
      <c r="L19" s="39">
        <v>290727021972</v>
      </c>
      <c r="M19" s="39">
        <f>L19/L35</f>
        <v>98273037.078651682</v>
      </c>
      <c r="N19" s="121">
        <f>L19/E17</f>
        <v>290727021972</v>
      </c>
      <c r="O19" s="41">
        <f>N19/$L$35</f>
        <v>98273037.078651682</v>
      </c>
      <c r="P19" s="49">
        <v>32945460</v>
      </c>
      <c r="Q19" s="80"/>
      <c r="R19" s="39">
        <f>N19/P19</f>
        <v>8824.4942390241322</v>
      </c>
      <c r="S19" s="80"/>
      <c r="T19" s="42">
        <f>O19/P19</f>
        <v>2.9829007419733</v>
      </c>
    </row>
    <row r="20" spans="2:20" x14ac:dyDescent="0.25">
      <c r="J20" s="81"/>
      <c r="K20" s="81"/>
      <c r="L20" s="54"/>
      <c r="M20" s="54"/>
      <c r="N20" s="124"/>
      <c r="O20" s="125"/>
      <c r="P20" s="54"/>
      <c r="Q20" s="81"/>
      <c r="R20" s="54"/>
      <c r="S20" s="81"/>
      <c r="T20" s="126"/>
    </row>
    <row r="21" spans="2:20" x14ac:dyDescent="0.25">
      <c r="B21" s="127"/>
      <c r="C21" s="128"/>
    </row>
    <row r="22" spans="2:20" x14ac:dyDescent="0.25">
      <c r="B22" s="127"/>
      <c r="C22" s="128"/>
    </row>
    <row r="23" spans="2:20" x14ac:dyDescent="0.25">
      <c r="C23" s="127"/>
      <c r="K23" s="138" t="s">
        <v>360</v>
      </c>
      <c r="L23" s="138"/>
    </row>
    <row r="24" spans="2:20" x14ac:dyDescent="0.25">
      <c r="C24" s="127"/>
      <c r="K24" s="35" t="s">
        <v>0</v>
      </c>
      <c r="L24" s="35" t="s">
        <v>20</v>
      </c>
    </row>
    <row r="25" spans="2:20" x14ac:dyDescent="0.25">
      <c r="C25" s="127"/>
      <c r="K25" s="36">
        <v>2007</v>
      </c>
      <c r="L25" s="129">
        <v>1923.76</v>
      </c>
    </row>
    <row r="26" spans="2:20" x14ac:dyDescent="0.25">
      <c r="C26" s="127"/>
      <c r="K26" s="36">
        <v>2008</v>
      </c>
      <c r="L26" s="129">
        <v>1712.28</v>
      </c>
    </row>
    <row r="27" spans="2:20" x14ac:dyDescent="0.25">
      <c r="C27" s="127"/>
      <c r="K27" s="36">
        <v>2009</v>
      </c>
      <c r="L27" s="129">
        <v>2090.04</v>
      </c>
    </row>
    <row r="28" spans="2:20" x14ac:dyDescent="0.25">
      <c r="C28" s="127"/>
      <c r="K28" s="36">
        <v>2010</v>
      </c>
      <c r="L28" s="129">
        <v>1925.9</v>
      </c>
    </row>
    <row r="29" spans="2:20" ht="16.5" customHeight="1" x14ac:dyDescent="0.25">
      <c r="C29" s="127"/>
      <c r="K29" s="36">
        <v>2011</v>
      </c>
      <c r="L29" s="129">
        <v>1782.54</v>
      </c>
    </row>
    <row r="30" spans="2:20" ht="16.5" customHeight="1" x14ac:dyDescent="0.25">
      <c r="C30" s="127"/>
      <c r="K30" s="36">
        <v>2012</v>
      </c>
      <c r="L30" s="129">
        <v>1792.63</v>
      </c>
    </row>
    <row r="31" spans="2:20" ht="16.5" customHeight="1" x14ac:dyDescent="0.25">
      <c r="C31" s="127"/>
      <c r="K31" s="36">
        <v>2013</v>
      </c>
      <c r="L31" s="129">
        <v>1909.5</v>
      </c>
    </row>
    <row r="32" spans="2:20" ht="16.5" customHeight="1" x14ac:dyDescent="0.25">
      <c r="K32" s="36">
        <v>2014</v>
      </c>
      <c r="L32" s="129">
        <v>1888.1</v>
      </c>
    </row>
    <row r="33" spans="2:19" ht="16.5" customHeight="1" x14ac:dyDescent="0.25">
      <c r="K33" s="108">
        <v>2015</v>
      </c>
      <c r="L33" s="129">
        <v>2554.94</v>
      </c>
    </row>
    <row r="34" spans="2:19" ht="16.5" customHeight="1" x14ac:dyDescent="0.25">
      <c r="K34" s="108">
        <v>2016</v>
      </c>
      <c r="L34" s="129">
        <v>2991.68</v>
      </c>
    </row>
    <row r="35" spans="2:19" ht="16.5" customHeight="1" x14ac:dyDescent="0.25">
      <c r="K35" s="108">
        <v>2017</v>
      </c>
      <c r="L35" s="129">
        <v>2958.36</v>
      </c>
    </row>
    <row r="42" spans="2:19" ht="68.25" customHeight="1" x14ac:dyDescent="0.25">
      <c r="B42" s="152" t="s">
        <v>377</v>
      </c>
      <c r="C42" s="153"/>
      <c r="D42" s="153"/>
      <c r="E42" s="153"/>
      <c r="F42" s="153"/>
      <c r="G42" s="153"/>
      <c r="H42" s="153"/>
      <c r="I42" s="153"/>
      <c r="J42" s="153"/>
      <c r="K42" s="154"/>
      <c r="N42" s="137" t="s">
        <v>364</v>
      </c>
      <c r="O42" s="137"/>
      <c r="P42" s="137"/>
      <c r="Q42" s="137"/>
      <c r="R42" s="137"/>
      <c r="S42" s="137"/>
    </row>
    <row r="45" spans="2:19" ht="54" customHeight="1" x14ac:dyDescent="0.25">
      <c r="B45" s="152" t="s">
        <v>365</v>
      </c>
      <c r="C45" s="153"/>
      <c r="D45" s="153"/>
      <c r="E45" s="153"/>
      <c r="F45" s="153"/>
      <c r="G45" s="153"/>
      <c r="H45" s="153"/>
      <c r="I45" s="153"/>
      <c r="J45" s="153"/>
      <c r="K45" s="154"/>
      <c r="N45" s="137" t="s">
        <v>366</v>
      </c>
      <c r="O45" s="137"/>
      <c r="P45" s="137"/>
      <c r="Q45" s="137"/>
      <c r="R45" s="137"/>
      <c r="S45" s="137"/>
    </row>
    <row r="46" spans="2:19" ht="36" customHeight="1" x14ac:dyDescent="0.25"/>
    <row r="50" spans="14:15" x14ac:dyDescent="0.25">
      <c r="N50" s="43" t="e">
        <f>((#REF!-#REF!)/#REF!)</f>
        <v>#REF!</v>
      </c>
      <c r="O50" s="43" t="e">
        <f>((#REF!-#REF!)/#REF!)</f>
        <v>#REF!</v>
      </c>
    </row>
    <row r="51" spans="14:15" x14ac:dyDescent="0.25">
      <c r="N51" s="43">
        <f>((Q15-Q14)/Q14)</f>
        <v>-1.2640831440168702E-2</v>
      </c>
      <c r="O51" s="43">
        <f>((S15-S14)/S14)</f>
        <v>-1.2640831440168631E-2</v>
      </c>
    </row>
    <row r="52" spans="14:15" x14ac:dyDescent="0.25">
      <c r="N52" s="43"/>
    </row>
    <row r="56" spans="14:15" ht="15" customHeight="1" x14ac:dyDescent="0.25"/>
    <row r="64" spans="14:15" ht="33.75" customHeight="1" x14ac:dyDescent="0.25"/>
    <row r="66" spans="14:19" x14ac:dyDescent="0.25">
      <c r="N66" s="44"/>
      <c r="O66" s="44"/>
      <c r="P66" s="44"/>
      <c r="Q66" s="44"/>
      <c r="R66" s="44"/>
      <c r="S66" s="44"/>
    </row>
  </sheetData>
  <mergeCells count="10">
    <mergeCell ref="B42:K42"/>
    <mergeCell ref="N42:S42"/>
    <mergeCell ref="B45:K45"/>
    <mergeCell ref="N45:S45"/>
    <mergeCell ref="B2:N2"/>
    <mergeCell ref="B5:E5"/>
    <mergeCell ref="D6:E6"/>
    <mergeCell ref="Q7:R7"/>
    <mergeCell ref="S7:T7"/>
    <mergeCell ref="K23:L23"/>
  </mergeCells>
  <pageMargins left="0.7" right="0.7" top="0.75" bottom="0.75" header="0.3" footer="0.3"/>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71"/>
  <sheetViews>
    <sheetView topLeftCell="A58" zoomScale="130" zoomScaleNormal="130" zoomScalePageLayoutView="130" workbookViewId="0">
      <selection activeCell="E66" sqref="E66"/>
    </sheetView>
  </sheetViews>
  <sheetFormatPr baseColWidth="10" defaultColWidth="10.85546875" defaultRowHeight="15" x14ac:dyDescent="0.25"/>
  <cols>
    <col min="1" max="4" width="10.85546875" style="23"/>
    <col min="5" max="5" width="43" style="23" bestFit="1" customWidth="1"/>
    <col min="6" max="6" width="12.140625" style="23" bestFit="1" customWidth="1"/>
    <col min="7" max="7" width="22" style="23" bestFit="1" customWidth="1"/>
    <col min="8" max="8" width="10.85546875" style="23"/>
    <col min="9" max="9" width="10.28515625" style="23" bestFit="1" customWidth="1"/>
    <col min="10" max="10" width="15.28515625" style="23" bestFit="1" customWidth="1"/>
    <col min="11" max="11" width="43.28515625" style="23" bestFit="1" customWidth="1"/>
    <col min="12" max="12" width="13.28515625" style="23" bestFit="1" customWidth="1"/>
    <col min="13" max="13" width="17.85546875" style="23" bestFit="1" customWidth="1"/>
    <col min="14" max="16384" width="10.85546875" style="23"/>
  </cols>
  <sheetData>
    <row r="2" spans="3:7" x14ac:dyDescent="0.25">
      <c r="C2" s="136" t="s">
        <v>372</v>
      </c>
      <c r="D2" s="136"/>
      <c r="E2" s="136"/>
      <c r="F2" s="136"/>
      <c r="G2" s="136"/>
    </row>
    <row r="4" spans="3:7" x14ac:dyDescent="0.25">
      <c r="C4" s="78" t="s">
        <v>0</v>
      </c>
      <c r="D4" s="78" t="s">
        <v>65</v>
      </c>
      <c r="E4" s="78" t="s">
        <v>66</v>
      </c>
      <c r="F4" s="78" t="s">
        <v>3</v>
      </c>
      <c r="G4" s="78" t="s">
        <v>2</v>
      </c>
    </row>
    <row r="5" spans="3:7" s="60" customFormat="1" x14ac:dyDescent="0.25">
      <c r="C5" s="48">
        <v>2017</v>
      </c>
      <c r="D5" s="48">
        <v>1</v>
      </c>
      <c r="E5" s="48" t="s">
        <v>367</v>
      </c>
      <c r="F5" s="87">
        <v>3900430</v>
      </c>
      <c r="G5" s="87">
        <v>36743327744</v>
      </c>
    </row>
    <row r="6" spans="3:7" s="60" customFormat="1" x14ac:dyDescent="0.25">
      <c r="C6" s="48">
        <v>2017</v>
      </c>
      <c r="D6" s="48">
        <v>2</v>
      </c>
      <c r="E6" s="48" t="s">
        <v>368</v>
      </c>
      <c r="F6" s="87">
        <v>1805067</v>
      </c>
      <c r="G6" s="87">
        <v>17143081984</v>
      </c>
    </row>
    <row r="7" spans="3:7" s="60" customFormat="1" x14ac:dyDescent="0.25">
      <c r="C7" s="48">
        <v>2017</v>
      </c>
      <c r="D7" s="48">
        <v>3</v>
      </c>
      <c r="E7" s="48" t="s">
        <v>369</v>
      </c>
      <c r="F7" s="87">
        <v>1745928</v>
      </c>
      <c r="G7" s="87">
        <v>16716411904</v>
      </c>
    </row>
    <row r="8" spans="3:7" s="60" customFormat="1" x14ac:dyDescent="0.25">
      <c r="C8" s="48">
        <v>2017</v>
      </c>
      <c r="D8" s="48">
        <v>4</v>
      </c>
      <c r="E8" s="48" t="s">
        <v>370</v>
      </c>
      <c r="F8" s="87">
        <v>1851898</v>
      </c>
      <c r="G8" s="87">
        <v>15007734784</v>
      </c>
    </row>
    <row r="9" spans="3:7" s="60" customFormat="1" x14ac:dyDescent="0.25">
      <c r="C9" s="48">
        <v>2017</v>
      </c>
      <c r="D9" s="48">
        <v>5</v>
      </c>
      <c r="E9" s="48" t="s">
        <v>371</v>
      </c>
      <c r="F9" s="87">
        <v>1401250</v>
      </c>
      <c r="G9" s="87">
        <v>13440960512</v>
      </c>
    </row>
    <row r="10" spans="3:7" s="60" customFormat="1" x14ac:dyDescent="0.25">
      <c r="C10" s="48">
        <v>2016</v>
      </c>
      <c r="D10" s="48">
        <v>1</v>
      </c>
      <c r="E10" s="48" t="s">
        <v>325</v>
      </c>
      <c r="F10" s="87">
        <v>2503626</v>
      </c>
      <c r="G10" s="87">
        <v>24749631488</v>
      </c>
    </row>
    <row r="11" spans="3:7" s="60" customFormat="1" x14ac:dyDescent="0.25">
      <c r="C11" s="48">
        <v>2016</v>
      </c>
      <c r="D11" s="48">
        <v>2</v>
      </c>
      <c r="E11" s="48" t="s">
        <v>326</v>
      </c>
      <c r="F11" s="87">
        <v>2785971</v>
      </c>
      <c r="G11" s="87">
        <v>23877373952</v>
      </c>
    </row>
    <row r="12" spans="3:7" s="60" customFormat="1" x14ac:dyDescent="0.25">
      <c r="C12" s="48">
        <v>2016</v>
      </c>
      <c r="D12" s="48">
        <v>3</v>
      </c>
      <c r="E12" s="48" t="s">
        <v>327</v>
      </c>
      <c r="F12" s="87">
        <v>2166922</v>
      </c>
      <c r="G12" s="87">
        <v>21553016832</v>
      </c>
    </row>
    <row r="13" spans="3:7" s="60" customFormat="1" x14ac:dyDescent="0.25">
      <c r="C13" s="48">
        <v>2016</v>
      </c>
      <c r="D13" s="48">
        <v>4</v>
      </c>
      <c r="E13" s="48" t="s">
        <v>328</v>
      </c>
      <c r="F13" s="87">
        <v>2222682</v>
      </c>
      <c r="G13" s="87">
        <v>21273468928</v>
      </c>
    </row>
    <row r="14" spans="3:7" s="60" customFormat="1" x14ac:dyDescent="0.25">
      <c r="C14" s="48">
        <v>2016</v>
      </c>
      <c r="D14" s="48">
        <v>5</v>
      </c>
      <c r="E14" s="48" t="s">
        <v>329</v>
      </c>
      <c r="F14" s="87">
        <v>2400067</v>
      </c>
      <c r="G14" s="87">
        <v>17923944448</v>
      </c>
    </row>
    <row r="15" spans="3:7" s="60" customFormat="1" x14ac:dyDescent="0.25">
      <c r="C15" s="79">
        <v>2015</v>
      </c>
      <c r="D15" s="86">
        <v>1</v>
      </c>
      <c r="E15" s="86" t="s">
        <v>262</v>
      </c>
      <c r="F15" s="87">
        <v>4374998</v>
      </c>
      <c r="G15" s="87">
        <v>41097367552</v>
      </c>
    </row>
    <row r="16" spans="3:7" s="60" customFormat="1" x14ac:dyDescent="0.25">
      <c r="C16" s="79">
        <v>2015</v>
      </c>
      <c r="D16" s="86">
        <v>2</v>
      </c>
      <c r="E16" s="86" t="s">
        <v>263</v>
      </c>
      <c r="F16" s="87">
        <v>3147060</v>
      </c>
      <c r="G16" s="87">
        <v>27729911808</v>
      </c>
    </row>
    <row r="17" spans="3:7" s="60" customFormat="1" x14ac:dyDescent="0.25">
      <c r="C17" s="79">
        <v>2015</v>
      </c>
      <c r="D17" s="86">
        <v>3</v>
      </c>
      <c r="E17" s="86" t="s">
        <v>264</v>
      </c>
      <c r="F17" s="87">
        <v>2481292</v>
      </c>
      <c r="G17" s="87">
        <v>23637856256</v>
      </c>
    </row>
    <row r="18" spans="3:7" s="60" customFormat="1" x14ac:dyDescent="0.25">
      <c r="C18" s="79">
        <v>2015</v>
      </c>
      <c r="D18" s="86">
        <v>4</v>
      </c>
      <c r="E18" s="86" t="s">
        <v>265</v>
      </c>
      <c r="F18" s="87">
        <v>2318760</v>
      </c>
      <c r="G18" s="87">
        <v>19080947712</v>
      </c>
    </row>
    <row r="19" spans="3:7" s="60" customFormat="1" x14ac:dyDescent="0.25">
      <c r="C19" s="79">
        <v>2015</v>
      </c>
      <c r="D19" s="86">
        <v>5</v>
      </c>
      <c r="E19" s="86" t="s">
        <v>266</v>
      </c>
      <c r="F19" s="87">
        <v>1856701</v>
      </c>
      <c r="G19" s="87">
        <v>17845583872</v>
      </c>
    </row>
    <row r="20" spans="3:7" x14ac:dyDescent="0.25">
      <c r="C20" s="79">
        <v>2014</v>
      </c>
      <c r="D20" s="86">
        <v>1</v>
      </c>
      <c r="E20" s="86" t="s">
        <v>115</v>
      </c>
      <c r="F20" s="87">
        <v>1896827</v>
      </c>
      <c r="G20" s="87">
        <v>18549993472</v>
      </c>
    </row>
    <row r="21" spans="3:7" x14ac:dyDescent="0.25">
      <c r="C21" s="79">
        <v>2014</v>
      </c>
      <c r="D21" s="86">
        <v>2</v>
      </c>
      <c r="E21" s="86" t="s">
        <v>107</v>
      </c>
      <c r="F21" s="87">
        <v>2153025</v>
      </c>
      <c r="G21" s="87">
        <v>18483929088</v>
      </c>
    </row>
    <row r="22" spans="3:7" x14ac:dyDescent="0.25">
      <c r="C22" s="79">
        <v>2014</v>
      </c>
      <c r="D22" s="86">
        <v>3</v>
      </c>
      <c r="E22" s="86" t="s">
        <v>108</v>
      </c>
      <c r="F22" s="87">
        <v>1918897</v>
      </c>
      <c r="G22" s="87">
        <v>16695351296</v>
      </c>
    </row>
    <row r="23" spans="3:7" x14ac:dyDescent="0.25">
      <c r="C23" s="79">
        <v>2014</v>
      </c>
      <c r="D23" s="86">
        <v>4</v>
      </c>
      <c r="E23" s="86" t="s">
        <v>63</v>
      </c>
      <c r="F23" s="87">
        <v>1373577</v>
      </c>
      <c r="G23" s="87">
        <v>12238997504</v>
      </c>
    </row>
    <row r="24" spans="3:7" x14ac:dyDescent="0.25">
      <c r="C24" s="79">
        <v>2014</v>
      </c>
      <c r="D24" s="86">
        <v>5</v>
      </c>
      <c r="E24" s="86" t="s">
        <v>116</v>
      </c>
      <c r="F24" s="87">
        <v>1314468</v>
      </c>
      <c r="G24" s="87">
        <v>11630708736</v>
      </c>
    </row>
    <row r="25" spans="3:7" x14ac:dyDescent="0.25">
      <c r="C25" s="79">
        <v>2013</v>
      </c>
      <c r="D25" s="86">
        <v>1</v>
      </c>
      <c r="E25" s="86" t="s">
        <v>58</v>
      </c>
      <c r="F25" s="87">
        <v>2313423</v>
      </c>
      <c r="G25" s="87">
        <v>18906906624</v>
      </c>
    </row>
    <row r="26" spans="3:7" x14ac:dyDescent="0.25">
      <c r="C26" s="79">
        <v>2013</v>
      </c>
      <c r="D26" s="86">
        <v>2</v>
      </c>
      <c r="E26" s="86" t="s">
        <v>59</v>
      </c>
      <c r="F26" s="87">
        <v>1870526</v>
      </c>
      <c r="G26" s="87">
        <v>17362929664</v>
      </c>
    </row>
    <row r="27" spans="3:7" x14ac:dyDescent="0.25">
      <c r="C27" s="79">
        <v>2013</v>
      </c>
      <c r="D27" s="86">
        <v>3</v>
      </c>
      <c r="E27" s="86" t="s">
        <v>60</v>
      </c>
      <c r="F27" s="87">
        <v>1754373</v>
      </c>
      <c r="G27" s="87">
        <v>14946070528</v>
      </c>
    </row>
    <row r="28" spans="3:7" x14ac:dyDescent="0.25">
      <c r="C28" s="79">
        <v>2013</v>
      </c>
      <c r="D28" s="86">
        <v>4</v>
      </c>
      <c r="E28" s="86" t="s">
        <v>61</v>
      </c>
      <c r="F28" s="87">
        <v>2064688</v>
      </c>
      <c r="G28" s="87">
        <v>14847719424</v>
      </c>
    </row>
    <row r="29" spans="3:7" x14ac:dyDescent="0.25">
      <c r="C29" s="79">
        <v>2013</v>
      </c>
      <c r="D29" s="86">
        <v>5</v>
      </c>
      <c r="E29" s="86" t="s">
        <v>62</v>
      </c>
      <c r="F29" s="87">
        <v>1473125</v>
      </c>
      <c r="G29" s="87">
        <v>12496789504</v>
      </c>
    </row>
    <row r="30" spans="3:7" x14ac:dyDescent="0.25">
      <c r="C30" s="79">
        <v>2012</v>
      </c>
      <c r="D30" s="79">
        <v>1</v>
      </c>
      <c r="E30" s="79" t="s">
        <v>53</v>
      </c>
      <c r="F30" s="20">
        <v>2955343</v>
      </c>
      <c r="G30" s="20">
        <v>25231196160</v>
      </c>
    </row>
    <row r="31" spans="3:7" x14ac:dyDescent="0.25">
      <c r="C31" s="79">
        <v>2012</v>
      </c>
      <c r="D31" s="79">
        <v>2</v>
      </c>
      <c r="E31" s="79" t="s">
        <v>54</v>
      </c>
      <c r="F31" s="20">
        <v>2240703</v>
      </c>
      <c r="G31" s="20">
        <v>20236920832</v>
      </c>
    </row>
    <row r="32" spans="3:7" x14ac:dyDescent="0.25">
      <c r="C32" s="79">
        <v>2012</v>
      </c>
      <c r="D32" s="79">
        <v>3</v>
      </c>
      <c r="E32" s="79" t="s">
        <v>55</v>
      </c>
      <c r="F32" s="20">
        <v>1779331</v>
      </c>
      <c r="G32" s="20">
        <v>15031468032</v>
      </c>
    </row>
    <row r="33" spans="3:7" x14ac:dyDescent="0.25">
      <c r="C33" s="79">
        <v>2012</v>
      </c>
      <c r="D33" s="79">
        <v>4</v>
      </c>
      <c r="E33" s="79" t="s">
        <v>56</v>
      </c>
      <c r="F33" s="20">
        <v>1791146</v>
      </c>
      <c r="G33" s="20">
        <v>13163436032</v>
      </c>
    </row>
    <row r="34" spans="3:7" x14ac:dyDescent="0.25">
      <c r="C34" s="79">
        <v>2012</v>
      </c>
      <c r="D34" s="79">
        <v>5</v>
      </c>
      <c r="E34" s="79" t="s">
        <v>57</v>
      </c>
      <c r="F34" s="20">
        <v>1707937</v>
      </c>
      <c r="G34" s="20">
        <v>11878050816</v>
      </c>
    </row>
    <row r="35" spans="3:7" x14ac:dyDescent="0.25">
      <c r="C35" s="79">
        <v>2011</v>
      </c>
      <c r="D35" s="79">
        <v>1</v>
      </c>
      <c r="E35" s="79" t="s">
        <v>48</v>
      </c>
      <c r="F35" s="20">
        <v>1894025</v>
      </c>
      <c r="G35" s="20">
        <v>15709212672</v>
      </c>
    </row>
    <row r="36" spans="3:7" x14ac:dyDescent="0.25">
      <c r="C36" s="79">
        <v>2011</v>
      </c>
      <c r="D36" s="79">
        <v>2</v>
      </c>
      <c r="E36" s="79" t="s">
        <v>49</v>
      </c>
      <c r="F36" s="20">
        <v>1723805</v>
      </c>
      <c r="G36" s="20">
        <v>15004496896</v>
      </c>
    </row>
    <row r="37" spans="3:7" x14ac:dyDescent="0.25">
      <c r="C37" s="79">
        <v>2011</v>
      </c>
      <c r="D37" s="79">
        <v>3</v>
      </c>
      <c r="E37" s="79" t="s">
        <v>50</v>
      </c>
      <c r="F37" s="20">
        <v>1409495</v>
      </c>
      <c r="G37" s="20">
        <v>12592761856</v>
      </c>
    </row>
    <row r="38" spans="3:7" x14ac:dyDescent="0.25">
      <c r="C38" s="79">
        <v>2011</v>
      </c>
      <c r="D38" s="79">
        <v>4</v>
      </c>
      <c r="E38" s="79" t="s">
        <v>51</v>
      </c>
      <c r="F38" s="20">
        <v>1326835</v>
      </c>
      <c r="G38" s="20">
        <v>11574258688</v>
      </c>
    </row>
    <row r="39" spans="3:7" x14ac:dyDescent="0.25">
      <c r="C39" s="79">
        <v>2011</v>
      </c>
      <c r="D39" s="79">
        <v>5</v>
      </c>
      <c r="E39" s="79" t="s">
        <v>52</v>
      </c>
      <c r="F39" s="20">
        <v>1286150</v>
      </c>
      <c r="G39" s="20">
        <v>11007804416</v>
      </c>
    </row>
    <row r="40" spans="3:7" x14ac:dyDescent="0.25">
      <c r="C40" s="79">
        <v>2010</v>
      </c>
      <c r="D40" s="79">
        <v>1</v>
      </c>
      <c r="E40" s="79" t="s">
        <v>43</v>
      </c>
      <c r="F40" s="20">
        <v>2156531</v>
      </c>
      <c r="G40" s="20">
        <v>19308816384</v>
      </c>
    </row>
    <row r="41" spans="3:7" x14ac:dyDescent="0.25">
      <c r="C41" s="79">
        <v>2010</v>
      </c>
      <c r="D41" s="79">
        <v>2</v>
      </c>
      <c r="E41" s="79" t="s">
        <v>44</v>
      </c>
      <c r="F41" s="20">
        <v>1838589</v>
      </c>
      <c r="G41" s="20">
        <v>19084625920</v>
      </c>
    </row>
    <row r="42" spans="3:7" x14ac:dyDescent="0.25">
      <c r="C42" s="79">
        <v>2010</v>
      </c>
      <c r="D42" s="79">
        <v>3</v>
      </c>
      <c r="E42" s="79" t="s">
        <v>45</v>
      </c>
      <c r="F42" s="20">
        <v>1517848</v>
      </c>
      <c r="G42" s="20">
        <v>13350737920</v>
      </c>
    </row>
    <row r="43" spans="3:7" x14ac:dyDescent="0.25">
      <c r="C43" s="79">
        <v>2010</v>
      </c>
      <c r="D43" s="79">
        <v>4</v>
      </c>
      <c r="E43" s="79" t="s">
        <v>46</v>
      </c>
      <c r="F43" s="20">
        <v>1392201</v>
      </c>
      <c r="G43" s="20">
        <v>12303367168</v>
      </c>
    </row>
    <row r="44" spans="3:7" x14ac:dyDescent="0.25">
      <c r="C44" s="79">
        <v>2010</v>
      </c>
      <c r="D44" s="79">
        <v>5</v>
      </c>
      <c r="E44" s="79" t="s">
        <v>47</v>
      </c>
      <c r="F44" s="20">
        <v>1198732</v>
      </c>
      <c r="G44" s="20">
        <v>11035388928</v>
      </c>
    </row>
    <row r="45" spans="3:7" x14ac:dyDescent="0.25">
      <c r="C45" s="79">
        <v>2009</v>
      </c>
      <c r="D45" s="79">
        <v>1</v>
      </c>
      <c r="E45" s="79" t="s">
        <v>38</v>
      </c>
      <c r="F45" s="20">
        <v>2035362</v>
      </c>
      <c r="G45" s="20">
        <v>16088907776</v>
      </c>
    </row>
    <row r="46" spans="3:7" x14ac:dyDescent="0.25">
      <c r="C46" s="79">
        <v>2009</v>
      </c>
      <c r="D46" s="79">
        <v>2</v>
      </c>
      <c r="E46" s="79" t="s">
        <v>39</v>
      </c>
      <c r="F46" s="20">
        <v>1222254</v>
      </c>
      <c r="G46" s="20">
        <v>10267446272</v>
      </c>
    </row>
    <row r="47" spans="3:7" x14ac:dyDescent="0.25">
      <c r="C47" s="79">
        <v>2009</v>
      </c>
      <c r="D47" s="79">
        <v>3</v>
      </c>
      <c r="E47" s="79" t="s">
        <v>40</v>
      </c>
      <c r="F47" s="20">
        <v>1335566</v>
      </c>
      <c r="G47" s="20">
        <v>8249166336</v>
      </c>
    </row>
    <row r="48" spans="3:7" x14ac:dyDescent="0.25">
      <c r="C48" s="79">
        <v>2009</v>
      </c>
      <c r="D48" s="79">
        <v>4</v>
      </c>
      <c r="E48" s="79" t="s">
        <v>41</v>
      </c>
      <c r="F48" s="20">
        <v>824141</v>
      </c>
      <c r="G48" s="20">
        <v>6004150272</v>
      </c>
    </row>
    <row r="49" spans="3:7" x14ac:dyDescent="0.25">
      <c r="C49" s="79">
        <v>2009</v>
      </c>
      <c r="D49" s="79">
        <v>5</v>
      </c>
      <c r="E49" s="79" t="s">
        <v>42</v>
      </c>
      <c r="F49" s="20">
        <v>849056</v>
      </c>
      <c r="G49" s="20">
        <v>5918112768</v>
      </c>
    </row>
    <row r="50" spans="3:7" x14ac:dyDescent="0.25">
      <c r="C50" s="79">
        <v>2008</v>
      </c>
      <c r="D50" s="79">
        <v>1</v>
      </c>
      <c r="E50" s="79" t="s">
        <v>33</v>
      </c>
      <c r="F50" s="20">
        <v>931245</v>
      </c>
      <c r="G50" s="20">
        <v>7285578240</v>
      </c>
    </row>
    <row r="51" spans="3:7" x14ac:dyDescent="0.25">
      <c r="C51" s="79">
        <v>2008</v>
      </c>
      <c r="D51" s="79">
        <v>2</v>
      </c>
      <c r="E51" s="79" t="s">
        <v>34</v>
      </c>
      <c r="F51" s="20">
        <v>944789</v>
      </c>
      <c r="G51" s="20">
        <v>7093413376</v>
      </c>
    </row>
    <row r="52" spans="3:7" x14ac:dyDescent="0.25">
      <c r="C52" s="79">
        <v>2008</v>
      </c>
      <c r="D52" s="79">
        <v>3</v>
      </c>
      <c r="E52" s="79" t="s">
        <v>35</v>
      </c>
      <c r="F52" s="20">
        <v>827091</v>
      </c>
      <c r="G52" s="20">
        <v>5764035072</v>
      </c>
    </row>
    <row r="53" spans="3:7" x14ac:dyDescent="0.25">
      <c r="C53" s="79">
        <v>2008</v>
      </c>
      <c r="D53" s="79">
        <v>4</v>
      </c>
      <c r="E53" s="79" t="s">
        <v>36</v>
      </c>
      <c r="F53" s="20">
        <v>818733</v>
      </c>
      <c r="G53" s="20">
        <v>5736333824</v>
      </c>
    </row>
    <row r="54" spans="3:7" x14ac:dyDescent="0.25">
      <c r="C54" s="79">
        <v>2008</v>
      </c>
      <c r="D54" s="79">
        <v>5</v>
      </c>
      <c r="E54" s="79" t="s">
        <v>37</v>
      </c>
      <c r="F54" s="20">
        <v>765749</v>
      </c>
      <c r="G54" s="20">
        <v>5376949760</v>
      </c>
    </row>
    <row r="55" spans="3:7" x14ac:dyDescent="0.25">
      <c r="C55" s="79">
        <v>2007</v>
      </c>
      <c r="D55" s="79">
        <v>1</v>
      </c>
      <c r="E55" s="79" t="s">
        <v>28</v>
      </c>
      <c r="F55" s="20">
        <v>1102298</v>
      </c>
      <c r="G55" s="20">
        <v>7742675456</v>
      </c>
    </row>
    <row r="56" spans="3:7" x14ac:dyDescent="0.25">
      <c r="C56" s="79">
        <v>2007</v>
      </c>
      <c r="D56" s="79">
        <v>2</v>
      </c>
      <c r="E56" s="79" t="s">
        <v>29</v>
      </c>
      <c r="F56" s="20">
        <v>1043491</v>
      </c>
      <c r="G56" s="20">
        <v>7407058432</v>
      </c>
    </row>
    <row r="57" spans="3:7" x14ac:dyDescent="0.25">
      <c r="C57" s="79">
        <v>2007</v>
      </c>
      <c r="D57" s="79">
        <v>3</v>
      </c>
      <c r="E57" s="79" t="s">
        <v>30</v>
      </c>
      <c r="F57" s="20">
        <v>1015204</v>
      </c>
      <c r="G57" s="20">
        <v>7204179968</v>
      </c>
    </row>
    <row r="58" spans="3:7" x14ac:dyDescent="0.25">
      <c r="C58" s="79">
        <v>2007</v>
      </c>
      <c r="D58" s="79">
        <v>4</v>
      </c>
      <c r="E58" s="79" t="s">
        <v>31</v>
      </c>
      <c r="F58" s="20">
        <v>884838</v>
      </c>
      <c r="G58" s="20">
        <v>6298056704</v>
      </c>
    </row>
    <row r="59" spans="3:7" x14ac:dyDescent="0.25">
      <c r="C59" s="79">
        <v>2007</v>
      </c>
      <c r="D59" s="79">
        <v>5</v>
      </c>
      <c r="E59" s="79" t="s">
        <v>32</v>
      </c>
      <c r="F59" s="20">
        <v>833621</v>
      </c>
      <c r="G59" s="20">
        <v>5986207232</v>
      </c>
    </row>
    <row r="61" spans="3:7" x14ac:dyDescent="0.25">
      <c r="C61" s="137" t="s">
        <v>330</v>
      </c>
      <c r="D61" s="140"/>
      <c r="E61" s="140"/>
      <c r="F61" s="140"/>
      <c r="G61" s="140"/>
    </row>
    <row r="62" spans="3:7" x14ac:dyDescent="0.25">
      <c r="C62" s="140"/>
      <c r="D62" s="140"/>
      <c r="E62" s="140"/>
      <c r="F62" s="140"/>
      <c r="G62" s="140"/>
    </row>
    <row r="64" spans="3:7" ht="108" customHeight="1" x14ac:dyDescent="0.25">
      <c r="C64" s="160" t="s">
        <v>378</v>
      </c>
      <c r="D64" s="161"/>
      <c r="E64" s="161"/>
      <c r="F64" s="161"/>
      <c r="G64" s="161"/>
    </row>
    <row r="71" spans="5:5" x14ac:dyDescent="0.25">
      <c r="E71" s="23" t="s">
        <v>109</v>
      </c>
    </row>
  </sheetData>
  <sortState ref="C5:G44">
    <sortCondition descending="1" ref="C5:C44"/>
  </sortState>
  <mergeCells count="3">
    <mergeCell ref="C61:G62"/>
    <mergeCell ref="C2:G2"/>
    <mergeCell ref="C64:G64"/>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73"/>
  <sheetViews>
    <sheetView topLeftCell="B1" workbookViewId="0">
      <selection activeCell="D11" sqref="D11"/>
    </sheetView>
  </sheetViews>
  <sheetFormatPr baseColWidth="10" defaultColWidth="10.85546875" defaultRowHeight="15" x14ac:dyDescent="0.25"/>
  <cols>
    <col min="1" max="3" width="10.85546875" style="23"/>
    <col min="4" max="4" width="33.42578125" style="23" bestFit="1" customWidth="1"/>
    <col min="5" max="6" width="16.42578125" style="23" customWidth="1"/>
    <col min="7" max="7" width="16.85546875" style="23" bestFit="1" customWidth="1"/>
    <col min="8" max="10" width="10.85546875" style="23"/>
    <col min="11" max="11" width="30.7109375" style="23" bestFit="1" customWidth="1"/>
    <col min="12" max="12" width="26.42578125" style="23" customWidth="1"/>
    <col min="13" max="13" width="16.85546875" style="23" bestFit="1" customWidth="1"/>
    <col min="14" max="14" width="14.140625" style="23" bestFit="1" customWidth="1"/>
    <col min="15" max="15" width="13.140625" style="23" bestFit="1" customWidth="1"/>
    <col min="16" max="16384" width="10.85546875" style="23"/>
  </cols>
  <sheetData>
    <row r="3" spans="2:7" x14ac:dyDescent="0.25">
      <c r="B3" s="136" t="s">
        <v>106</v>
      </c>
      <c r="C3" s="136"/>
      <c r="D3" s="136"/>
      <c r="E3" s="136"/>
      <c r="F3" s="136"/>
      <c r="G3" s="136"/>
    </row>
    <row r="4" spans="2:7" s="60" customFormat="1" x14ac:dyDescent="0.25">
      <c r="B4" s="162" t="s">
        <v>373</v>
      </c>
      <c r="C4" s="162"/>
      <c r="D4" s="162"/>
      <c r="E4" s="162"/>
      <c r="F4" s="162"/>
      <c r="G4" s="162"/>
    </row>
    <row r="5" spans="2:7" x14ac:dyDescent="0.25">
      <c r="B5" s="45"/>
      <c r="C5" s="45"/>
      <c r="D5" s="45"/>
      <c r="E5" s="45"/>
      <c r="F5" s="45"/>
      <c r="G5" s="45"/>
    </row>
    <row r="6" spans="2:7" ht="38.25" x14ac:dyDescent="0.25">
      <c r="B6" s="82" t="s">
        <v>0</v>
      </c>
      <c r="C6" s="82" t="s">
        <v>101</v>
      </c>
      <c r="D6" s="82" t="s">
        <v>66</v>
      </c>
      <c r="E6" s="82" t="s">
        <v>102</v>
      </c>
      <c r="F6" s="82" t="s">
        <v>3</v>
      </c>
      <c r="G6" s="82" t="s">
        <v>2</v>
      </c>
    </row>
    <row r="7" spans="2:7" s="60" customFormat="1" x14ac:dyDescent="0.25">
      <c r="B7" s="134">
        <v>2017</v>
      </c>
      <c r="C7" s="134">
        <v>1</v>
      </c>
      <c r="D7" s="100" t="s">
        <v>379</v>
      </c>
      <c r="E7" s="48">
        <v>11</v>
      </c>
      <c r="F7" s="20">
        <v>1130107</v>
      </c>
      <c r="G7" s="20">
        <v>8242684928</v>
      </c>
    </row>
    <row r="8" spans="2:7" s="60" customFormat="1" x14ac:dyDescent="0.25">
      <c r="B8" s="134">
        <v>2017</v>
      </c>
      <c r="C8" s="134">
        <v>2</v>
      </c>
      <c r="D8" s="100" t="s">
        <v>333</v>
      </c>
      <c r="E8" s="48">
        <v>27</v>
      </c>
      <c r="F8" s="20">
        <v>383909</v>
      </c>
      <c r="G8" s="20">
        <v>2836743424</v>
      </c>
    </row>
    <row r="9" spans="2:7" s="60" customFormat="1" x14ac:dyDescent="0.25">
      <c r="B9" s="134">
        <v>2017</v>
      </c>
      <c r="C9" s="134">
        <v>3</v>
      </c>
      <c r="D9" s="100" t="s">
        <v>334</v>
      </c>
      <c r="E9" s="48">
        <v>52</v>
      </c>
      <c r="F9" s="20">
        <v>94381</v>
      </c>
      <c r="G9" s="20">
        <v>742375680</v>
      </c>
    </row>
    <row r="10" spans="2:7" s="60" customFormat="1" x14ac:dyDescent="0.25">
      <c r="B10" s="134">
        <v>2017</v>
      </c>
      <c r="C10" s="134">
        <v>4</v>
      </c>
      <c r="D10" s="100" t="s">
        <v>341</v>
      </c>
      <c r="E10" s="48">
        <v>55</v>
      </c>
      <c r="F10" s="20">
        <v>90415</v>
      </c>
      <c r="G10" s="20">
        <v>706980672</v>
      </c>
    </row>
    <row r="11" spans="2:7" s="60" customFormat="1" x14ac:dyDescent="0.25">
      <c r="B11" s="134">
        <v>2017</v>
      </c>
      <c r="C11" s="134">
        <v>5</v>
      </c>
      <c r="D11" s="100" t="s">
        <v>345</v>
      </c>
      <c r="E11" s="48">
        <v>57</v>
      </c>
      <c r="F11" s="20">
        <v>82915</v>
      </c>
      <c r="G11" s="20">
        <v>667420032</v>
      </c>
    </row>
    <row r="12" spans="2:7" s="60" customFormat="1" x14ac:dyDescent="0.25">
      <c r="B12" s="48">
        <v>2016</v>
      </c>
      <c r="C12" s="79">
        <v>1</v>
      </c>
      <c r="D12" s="47" t="s">
        <v>279</v>
      </c>
      <c r="E12" s="48">
        <v>19</v>
      </c>
      <c r="F12" s="20">
        <v>1154386</v>
      </c>
      <c r="G12" s="20">
        <v>8075607552</v>
      </c>
    </row>
    <row r="13" spans="2:7" s="60" customFormat="1" x14ac:dyDescent="0.25">
      <c r="B13" s="48">
        <v>2016</v>
      </c>
      <c r="C13" s="79">
        <v>2</v>
      </c>
      <c r="D13" s="47" t="s">
        <v>331</v>
      </c>
      <c r="E13" s="48">
        <v>28</v>
      </c>
      <c r="F13" s="20">
        <v>723385</v>
      </c>
      <c r="G13" s="20">
        <v>5386920960</v>
      </c>
    </row>
    <row r="14" spans="2:7" s="60" customFormat="1" x14ac:dyDescent="0.25">
      <c r="B14" s="48">
        <v>2016</v>
      </c>
      <c r="C14" s="79">
        <v>3</v>
      </c>
      <c r="D14" s="47" t="s">
        <v>280</v>
      </c>
      <c r="E14" s="48">
        <v>30</v>
      </c>
      <c r="F14" s="20">
        <v>733807</v>
      </c>
      <c r="G14" s="20">
        <v>5124600320</v>
      </c>
    </row>
    <row r="15" spans="2:7" s="60" customFormat="1" x14ac:dyDescent="0.25">
      <c r="B15" s="48">
        <v>2016</v>
      </c>
      <c r="C15" s="79">
        <v>4</v>
      </c>
      <c r="D15" s="47" t="s">
        <v>281</v>
      </c>
      <c r="E15" s="48">
        <v>36</v>
      </c>
      <c r="F15" s="20">
        <v>637903</v>
      </c>
      <c r="G15" s="20">
        <v>4831889920</v>
      </c>
    </row>
    <row r="16" spans="2:7" s="60" customFormat="1" x14ac:dyDescent="0.25">
      <c r="B16" s="48">
        <v>2016</v>
      </c>
      <c r="C16" s="79">
        <v>5</v>
      </c>
      <c r="D16" s="47" t="s">
        <v>282</v>
      </c>
      <c r="E16" s="48">
        <v>40</v>
      </c>
      <c r="F16" s="20">
        <v>563766</v>
      </c>
      <c r="G16" s="20">
        <v>4200491264</v>
      </c>
    </row>
    <row r="17" spans="2:9" s="60" customFormat="1" x14ac:dyDescent="0.25">
      <c r="B17" s="79">
        <v>2015</v>
      </c>
      <c r="C17" s="79">
        <v>1</v>
      </c>
      <c r="D17" s="83" t="s">
        <v>267</v>
      </c>
      <c r="E17" s="79">
        <v>16</v>
      </c>
      <c r="F17" s="20">
        <v>1132960</v>
      </c>
      <c r="G17" s="20">
        <v>7980364288</v>
      </c>
    </row>
    <row r="18" spans="2:9" s="60" customFormat="1" x14ac:dyDescent="0.25">
      <c r="B18" s="79">
        <v>2015</v>
      </c>
      <c r="C18" s="79">
        <v>2</v>
      </c>
      <c r="D18" s="83" t="s">
        <v>254</v>
      </c>
      <c r="E18" s="79">
        <v>36</v>
      </c>
      <c r="F18" s="20">
        <v>550929</v>
      </c>
      <c r="G18" s="20">
        <v>4174100224</v>
      </c>
    </row>
    <row r="19" spans="2:9" s="60" customFormat="1" x14ac:dyDescent="0.25">
      <c r="B19" s="79">
        <v>2015</v>
      </c>
      <c r="C19" s="79">
        <v>3</v>
      </c>
      <c r="D19" s="83" t="s">
        <v>220</v>
      </c>
      <c r="E19" s="79">
        <v>40</v>
      </c>
      <c r="F19" s="20">
        <v>452519</v>
      </c>
      <c r="G19" s="20">
        <v>3069216768</v>
      </c>
    </row>
    <row r="20" spans="2:9" s="60" customFormat="1" x14ac:dyDescent="0.25">
      <c r="B20" s="79">
        <v>2015</v>
      </c>
      <c r="C20" s="79">
        <v>4</v>
      </c>
      <c r="D20" s="83" t="s">
        <v>241</v>
      </c>
      <c r="E20" s="79">
        <v>51</v>
      </c>
      <c r="F20" s="20">
        <v>301990</v>
      </c>
      <c r="G20" s="20">
        <v>2084304384</v>
      </c>
    </row>
    <row r="21" spans="2:9" s="60" customFormat="1" x14ac:dyDescent="0.25">
      <c r="B21" s="79">
        <v>2015</v>
      </c>
      <c r="C21" s="79">
        <v>5</v>
      </c>
      <c r="D21" s="83" t="s">
        <v>243</v>
      </c>
      <c r="E21" s="79">
        <v>69</v>
      </c>
      <c r="F21" s="20">
        <v>177150</v>
      </c>
      <c r="G21" s="20">
        <v>1142923776</v>
      </c>
    </row>
    <row r="22" spans="2:9" x14ac:dyDescent="0.25">
      <c r="B22" s="79">
        <v>2014</v>
      </c>
      <c r="C22" s="79">
        <v>1</v>
      </c>
      <c r="D22" s="83" t="s">
        <v>117</v>
      </c>
      <c r="E22" s="79">
        <v>31</v>
      </c>
      <c r="F22" s="20">
        <v>505314</v>
      </c>
      <c r="G22" s="20">
        <v>3782737152</v>
      </c>
      <c r="H22" s="59"/>
    </row>
    <row r="23" spans="2:9" x14ac:dyDescent="0.25">
      <c r="B23" s="79">
        <v>2014</v>
      </c>
      <c r="C23" s="79">
        <v>2</v>
      </c>
      <c r="D23" s="83" t="s">
        <v>64</v>
      </c>
      <c r="E23" s="79">
        <v>35</v>
      </c>
      <c r="F23" s="20">
        <v>460431</v>
      </c>
      <c r="G23" s="20">
        <v>3097933568</v>
      </c>
    </row>
    <row r="24" spans="2:9" x14ac:dyDescent="0.25">
      <c r="B24" s="79">
        <v>2014</v>
      </c>
      <c r="C24" s="79">
        <v>3</v>
      </c>
      <c r="D24" s="83" t="s">
        <v>104</v>
      </c>
      <c r="E24" s="79">
        <v>38</v>
      </c>
      <c r="F24" s="20">
        <v>395380</v>
      </c>
      <c r="G24" s="20">
        <v>2813792768</v>
      </c>
    </row>
    <row r="25" spans="2:9" x14ac:dyDescent="0.25">
      <c r="B25" s="79">
        <v>2014</v>
      </c>
      <c r="C25" s="79">
        <v>4</v>
      </c>
      <c r="D25" s="83" t="s">
        <v>103</v>
      </c>
      <c r="E25" s="79">
        <v>48</v>
      </c>
      <c r="F25" s="20">
        <v>298939</v>
      </c>
      <c r="G25" s="20">
        <v>2208682240</v>
      </c>
      <c r="H25" s="84"/>
      <c r="I25" s="84"/>
    </row>
    <row r="26" spans="2:9" x14ac:dyDescent="0.25">
      <c r="B26" s="79">
        <v>2014</v>
      </c>
      <c r="C26" s="79">
        <v>5</v>
      </c>
      <c r="D26" s="83" t="s">
        <v>105</v>
      </c>
      <c r="E26" s="79">
        <v>75</v>
      </c>
      <c r="F26" s="20">
        <v>136370</v>
      </c>
      <c r="G26" s="20">
        <v>981555520</v>
      </c>
    </row>
    <row r="27" spans="2:9" x14ac:dyDescent="0.25">
      <c r="B27" s="79">
        <v>2013</v>
      </c>
      <c r="C27" s="79">
        <v>1</v>
      </c>
      <c r="D27" s="83" t="s">
        <v>96</v>
      </c>
      <c r="E27" s="79">
        <v>15</v>
      </c>
      <c r="F27" s="20">
        <v>952825</v>
      </c>
      <c r="G27" s="20">
        <v>6591439360</v>
      </c>
    </row>
    <row r="28" spans="2:9" x14ac:dyDescent="0.25">
      <c r="B28" s="79">
        <v>2013</v>
      </c>
      <c r="C28" s="79">
        <v>2</v>
      </c>
      <c r="D28" s="83" t="s">
        <v>97</v>
      </c>
      <c r="E28" s="79">
        <v>43</v>
      </c>
      <c r="F28" s="20">
        <v>259026</v>
      </c>
      <c r="G28" s="20">
        <v>1845342592</v>
      </c>
    </row>
    <row r="29" spans="2:9" x14ac:dyDescent="0.25">
      <c r="B29" s="79">
        <v>2013</v>
      </c>
      <c r="C29" s="79">
        <v>3</v>
      </c>
      <c r="D29" s="83" t="s">
        <v>98</v>
      </c>
      <c r="E29" s="79">
        <v>52</v>
      </c>
      <c r="F29" s="20">
        <v>160588</v>
      </c>
      <c r="G29" s="20">
        <v>1214589184</v>
      </c>
    </row>
    <row r="30" spans="2:9" x14ac:dyDescent="0.25">
      <c r="B30" s="79">
        <v>2013</v>
      </c>
      <c r="C30" s="79">
        <v>4</v>
      </c>
      <c r="D30" s="83" t="s">
        <v>99</v>
      </c>
      <c r="E30" s="79">
        <v>56</v>
      </c>
      <c r="F30" s="20">
        <v>154713</v>
      </c>
      <c r="G30" s="20">
        <v>1163542784</v>
      </c>
    </row>
    <row r="31" spans="2:9" x14ac:dyDescent="0.25">
      <c r="B31" s="79">
        <v>2013</v>
      </c>
      <c r="C31" s="79">
        <v>5</v>
      </c>
      <c r="D31" s="83" t="s">
        <v>100</v>
      </c>
      <c r="E31" s="79">
        <v>68</v>
      </c>
      <c r="F31" s="20">
        <v>101491</v>
      </c>
      <c r="G31" s="20">
        <v>770127680</v>
      </c>
    </row>
    <row r="32" spans="2:9" x14ac:dyDescent="0.25">
      <c r="B32" s="79">
        <v>2012</v>
      </c>
      <c r="C32" s="79">
        <v>1</v>
      </c>
      <c r="D32" s="83" t="s">
        <v>91</v>
      </c>
      <c r="E32" s="79">
        <v>18</v>
      </c>
      <c r="F32" s="20">
        <v>612469</v>
      </c>
      <c r="G32" s="20">
        <v>4310593536</v>
      </c>
    </row>
    <row r="33" spans="2:7" x14ac:dyDescent="0.25">
      <c r="B33" s="79">
        <v>2012</v>
      </c>
      <c r="C33" s="79">
        <v>2</v>
      </c>
      <c r="D33" s="83" t="s">
        <v>92</v>
      </c>
      <c r="E33" s="79">
        <v>20</v>
      </c>
      <c r="F33" s="20">
        <v>613551</v>
      </c>
      <c r="G33" s="20">
        <v>4154520576</v>
      </c>
    </row>
    <row r="34" spans="2:7" x14ac:dyDescent="0.25">
      <c r="B34" s="79">
        <v>2012</v>
      </c>
      <c r="C34" s="79">
        <v>3</v>
      </c>
      <c r="D34" s="83" t="s">
        <v>93</v>
      </c>
      <c r="E34" s="79">
        <v>28</v>
      </c>
      <c r="F34" s="20">
        <v>446789</v>
      </c>
      <c r="G34" s="20">
        <v>3262713600</v>
      </c>
    </row>
    <row r="35" spans="2:7" x14ac:dyDescent="0.25">
      <c r="B35" s="79">
        <v>2012</v>
      </c>
      <c r="C35" s="79">
        <v>4</v>
      </c>
      <c r="D35" s="83" t="s">
        <v>94</v>
      </c>
      <c r="E35" s="79">
        <v>41</v>
      </c>
      <c r="F35" s="20">
        <v>302878</v>
      </c>
      <c r="G35" s="20">
        <v>2222767104</v>
      </c>
    </row>
    <row r="36" spans="2:7" x14ac:dyDescent="0.25">
      <c r="B36" s="79">
        <v>2012</v>
      </c>
      <c r="C36" s="79">
        <v>5</v>
      </c>
      <c r="D36" s="83" t="s">
        <v>95</v>
      </c>
      <c r="E36" s="79">
        <v>50</v>
      </c>
      <c r="F36" s="20">
        <v>231296</v>
      </c>
      <c r="G36" s="20">
        <v>1580737408</v>
      </c>
    </row>
    <row r="37" spans="2:7" x14ac:dyDescent="0.25">
      <c r="B37" s="79">
        <v>2011</v>
      </c>
      <c r="C37" s="79">
        <v>1</v>
      </c>
      <c r="D37" s="83" t="s">
        <v>86</v>
      </c>
      <c r="E37" s="79">
        <v>10</v>
      </c>
      <c r="F37" s="20">
        <v>1189607</v>
      </c>
      <c r="G37" s="20">
        <v>7949123584</v>
      </c>
    </row>
    <row r="38" spans="2:7" x14ac:dyDescent="0.25">
      <c r="B38" s="79">
        <v>2011</v>
      </c>
      <c r="C38" s="79">
        <v>2</v>
      </c>
      <c r="D38" s="83" t="s">
        <v>87</v>
      </c>
      <c r="E38" s="79">
        <v>26</v>
      </c>
      <c r="F38" s="20">
        <v>378218</v>
      </c>
      <c r="G38" s="20">
        <v>2783148288</v>
      </c>
    </row>
    <row r="39" spans="2:7" x14ac:dyDescent="0.25">
      <c r="B39" s="79">
        <v>2011</v>
      </c>
      <c r="C39" s="79">
        <v>3</v>
      </c>
      <c r="D39" s="83" t="s">
        <v>88</v>
      </c>
      <c r="E39" s="79">
        <v>36</v>
      </c>
      <c r="F39" s="20">
        <v>318441</v>
      </c>
      <c r="G39" s="20">
        <v>2175272448</v>
      </c>
    </row>
    <row r="40" spans="2:7" x14ac:dyDescent="0.25">
      <c r="B40" s="79">
        <v>2011</v>
      </c>
      <c r="C40" s="79">
        <v>4</v>
      </c>
      <c r="D40" s="83" t="s">
        <v>89</v>
      </c>
      <c r="E40" s="79">
        <v>37</v>
      </c>
      <c r="F40" s="20">
        <v>325709</v>
      </c>
      <c r="G40" s="20">
        <v>2174218240</v>
      </c>
    </row>
    <row r="41" spans="2:7" x14ac:dyDescent="0.25">
      <c r="B41" s="79">
        <v>2011</v>
      </c>
      <c r="C41" s="79">
        <v>5</v>
      </c>
      <c r="D41" s="83" t="s">
        <v>90</v>
      </c>
      <c r="E41" s="79">
        <v>55</v>
      </c>
      <c r="F41" s="20">
        <v>175588</v>
      </c>
      <c r="G41" s="20">
        <v>1218870912</v>
      </c>
    </row>
    <row r="42" spans="2:7" x14ac:dyDescent="0.25">
      <c r="B42" s="79">
        <v>2010</v>
      </c>
      <c r="C42" s="79">
        <v>1</v>
      </c>
      <c r="D42" s="83" t="s">
        <v>81</v>
      </c>
      <c r="E42" s="79">
        <v>23</v>
      </c>
      <c r="F42" s="20">
        <v>463329</v>
      </c>
      <c r="G42" s="20">
        <v>2869429504</v>
      </c>
    </row>
    <row r="43" spans="2:7" x14ac:dyDescent="0.25">
      <c r="B43" s="79">
        <v>2010</v>
      </c>
      <c r="C43" s="79">
        <v>2</v>
      </c>
      <c r="D43" s="83" t="s">
        <v>82</v>
      </c>
      <c r="E43" s="79">
        <v>32</v>
      </c>
      <c r="F43" s="20">
        <v>328817</v>
      </c>
      <c r="G43" s="20">
        <v>2149438720</v>
      </c>
    </row>
    <row r="44" spans="2:7" x14ac:dyDescent="0.25">
      <c r="B44" s="79">
        <v>2010</v>
      </c>
      <c r="C44" s="79">
        <v>3</v>
      </c>
      <c r="D44" s="83" t="s">
        <v>83</v>
      </c>
      <c r="E44" s="79">
        <v>67</v>
      </c>
      <c r="F44" s="20">
        <v>117393</v>
      </c>
      <c r="G44" s="20">
        <v>649151552</v>
      </c>
    </row>
    <row r="45" spans="2:7" x14ac:dyDescent="0.25">
      <c r="B45" s="79">
        <v>2010</v>
      </c>
      <c r="C45" s="79">
        <v>4</v>
      </c>
      <c r="D45" s="83" t="s">
        <v>84</v>
      </c>
      <c r="E45" s="79">
        <v>69</v>
      </c>
      <c r="F45" s="20">
        <v>76665</v>
      </c>
      <c r="G45" s="20">
        <v>615204224</v>
      </c>
    </row>
    <row r="46" spans="2:7" x14ac:dyDescent="0.25">
      <c r="B46" s="79">
        <v>2010</v>
      </c>
      <c r="C46" s="79">
        <v>5</v>
      </c>
      <c r="D46" s="83" t="s">
        <v>85</v>
      </c>
      <c r="E46" s="79">
        <v>87</v>
      </c>
      <c r="F46" s="20">
        <v>53604</v>
      </c>
      <c r="G46" s="20">
        <v>367188544</v>
      </c>
    </row>
    <row r="47" spans="2:7" x14ac:dyDescent="0.25">
      <c r="B47" s="79">
        <v>2009</v>
      </c>
      <c r="C47" s="79">
        <v>1</v>
      </c>
      <c r="D47" s="83" t="s">
        <v>76</v>
      </c>
      <c r="E47" s="79">
        <v>24</v>
      </c>
      <c r="F47" s="20">
        <v>285814</v>
      </c>
      <c r="G47" s="20">
        <v>2035071872</v>
      </c>
    </row>
    <row r="48" spans="2:7" x14ac:dyDescent="0.25">
      <c r="B48" s="79">
        <v>2009</v>
      </c>
      <c r="C48" s="79">
        <v>2</v>
      </c>
      <c r="D48" s="83" t="s">
        <v>77</v>
      </c>
      <c r="E48" s="79">
        <v>32</v>
      </c>
      <c r="F48" s="20">
        <v>220204</v>
      </c>
      <c r="G48" s="20">
        <v>1633359616</v>
      </c>
    </row>
    <row r="49" spans="2:7" x14ac:dyDescent="0.25">
      <c r="B49" s="79">
        <v>2009</v>
      </c>
      <c r="C49" s="79">
        <v>3</v>
      </c>
      <c r="D49" s="83" t="s">
        <v>78</v>
      </c>
      <c r="E49" s="79">
        <v>40</v>
      </c>
      <c r="F49" s="20">
        <v>162126</v>
      </c>
      <c r="G49" s="20">
        <v>1153356544</v>
      </c>
    </row>
    <row r="50" spans="2:7" x14ac:dyDescent="0.25">
      <c r="B50" s="79">
        <v>2009</v>
      </c>
      <c r="C50" s="79">
        <v>4</v>
      </c>
      <c r="D50" s="83" t="s">
        <v>79</v>
      </c>
      <c r="E50" s="79">
        <v>49</v>
      </c>
      <c r="F50" s="20">
        <v>121975</v>
      </c>
      <c r="G50" s="20">
        <v>934674176</v>
      </c>
    </row>
    <row r="51" spans="2:7" x14ac:dyDescent="0.25">
      <c r="B51" s="79">
        <v>2009</v>
      </c>
      <c r="C51" s="79">
        <v>5</v>
      </c>
      <c r="D51" s="83" t="s">
        <v>80</v>
      </c>
      <c r="E51" s="79">
        <v>65</v>
      </c>
      <c r="F51" s="20">
        <v>91165</v>
      </c>
      <c r="G51" s="20">
        <v>607549248</v>
      </c>
    </row>
    <row r="52" spans="2:7" x14ac:dyDescent="0.25">
      <c r="B52" s="79">
        <v>2008</v>
      </c>
      <c r="C52" s="79">
        <v>1</v>
      </c>
      <c r="D52" s="83" t="s">
        <v>33</v>
      </c>
      <c r="E52" s="79">
        <v>1</v>
      </c>
      <c r="F52" s="20">
        <v>931245</v>
      </c>
      <c r="G52" s="20">
        <v>7285578240</v>
      </c>
    </row>
    <row r="53" spans="2:7" x14ac:dyDescent="0.25">
      <c r="B53" s="79">
        <v>2008</v>
      </c>
      <c r="C53" s="79">
        <v>2</v>
      </c>
      <c r="D53" s="83" t="s">
        <v>72</v>
      </c>
      <c r="E53" s="79">
        <v>13</v>
      </c>
      <c r="F53" s="20">
        <v>471444</v>
      </c>
      <c r="G53" s="20">
        <v>3520059904</v>
      </c>
    </row>
    <row r="54" spans="2:7" x14ac:dyDescent="0.25">
      <c r="B54" s="79">
        <v>2008</v>
      </c>
      <c r="C54" s="79">
        <v>3</v>
      </c>
      <c r="D54" s="83" t="s">
        <v>73</v>
      </c>
      <c r="E54" s="79">
        <v>23</v>
      </c>
      <c r="F54" s="20">
        <v>295681</v>
      </c>
      <c r="G54" s="20">
        <v>2328623872</v>
      </c>
    </row>
    <row r="55" spans="2:7" x14ac:dyDescent="0.25">
      <c r="B55" s="79">
        <v>2008</v>
      </c>
      <c r="C55" s="79">
        <v>4</v>
      </c>
      <c r="D55" s="83" t="s">
        <v>74</v>
      </c>
      <c r="E55" s="79">
        <v>31</v>
      </c>
      <c r="F55" s="20">
        <v>181000</v>
      </c>
      <c r="G55" s="20">
        <v>1364628992</v>
      </c>
    </row>
    <row r="56" spans="2:7" x14ac:dyDescent="0.25">
      <c r="B56" s="79">
        <v>2008</v>
      </c>
      <c r="C56" s="79">
        <v>5</v>
      </c>
      <c r="D56" s="83" t="s">
        <v>75</v>
      </c>
      <c r="E56" s="79">
        <v>57</v>
      </c>
      <c r="F56" s="20">
        <v>90560</v>
      </c>
      <c r="G56" s="20">
        <v>652491456</v>
      </c>
    </row>
    <row r="57" spans="2:7" x14ac:dyDescent="0.25">
      <c r="B57" s="79">
        <v>2007</v>
      </c>
      <c r="C57" s="79">
        <v>1</v>
      </c>
      <c r="D57" s="83" t="s">
        <v>67</v>
      </c>
      <c r="E57" s="79">
        <v>9</v>
      </c>
      <c r="F57" s="20">
        <v>492947</v>
      </c>
      <c r="G57" s="20">
        <v>3809040640</v>
      </c>
    </row>
    <row r="58" spans="2:7" x14ac:dyDescent="0.25">
      <c r="B58" s="79">
        <v>2007</v>
      </c>
      <c r="C58" s="79">
        <v>2</v>
      </c>
      <c r="D58" s="83" t="s">
        <v>68</v>
      </c>
      <c r="E58" s="79">
        <v>11</v>
      </c>
      <c r="F58" s="20">
        <v>465408</v>
      </c>
      <c r="G58" s="20">
        <v>3510608128</v>
      </c>
    </row>
    <row r="59" spans="2:7" x14ac:dyDescent="0.25">
      <c r="B59" s="79">
        <v>2007</v>
      </c>
      <c r="C59" s="79">
        <v>3</v>
      </c>
      <c r="D59" s="83" t="s">
        <v>69</v>
      </c>
      <c r="E59" s="79">
        <v>12</v>
      </c>
      <c r="F59" s="20">
        <v>423363</v>
      </c>
      <c r="G59" s="20">
        <v>3238388224</v>
      </c>
    </row>
    <row r="60" spans="2:7" x14ac:dyDescent="0.25">
      <c r="B60" s="79">
        <v>2007</v>
      </c>
      <c r="C60" s="79">
        <v>4</v>
      </c>
      <c r="D60" s="83" t="s">
        <v>70</v>
      </c>
      <c r="E60" s="79">
        <v>20</v>
      </c>
      <c r="F60" s="20">
        <v>294338</v>
      </c>
      <c r="G60" s="20">
        <v>2095838080</v>
      </c>
    </row>
    <row r="61" spans="2:7" x14ac:dyDescent="0.25">
      <c r="B61" s="79">
        <v>2007</v>
      </c>
      <c r="C61" s="79">
        <v>5</v>
      </c>
      <c r="D61" s="83" t="s">
        <v>71</v>
      </c>
      <c r="E61" s="79">
        <v>36</v>
      </c>
      <c r="F61" s="20">
        <v>152194</v>
      </c>
      <c r="G61" s="20">
        <v>1158067200</v>
      </c>
    </row>
    <row r="64" spans="2:7" x14ac:dyDescent="0.25">
      <c r="B64" s="137" t="s">
        <v>330</v>
      </c>
      <c r="C64" s="140"/>
      <c r="D64" s="140"/>
      <c r="E64" s="140"/>
      <c r="F64" s="140"/>
    </row>
    <row r="65" spans="2:6" x14ac:dyDescent="0.25">
      <c r="B65" s="140"/>
      <c r="C65" s="140"/>
      <c r="D65" s="140"/>
      <c r="E65" s="140"/>
      <c r="F65" s="140"/>
    </row>
    <row r="68" spans="2:6" ht="14.1" customHeight="1" x14ac:dyDescent="0.25">
      <c r="B68" s="142" t="s">
        <v>332</v>
      </c>
      <c r="C68" s="143"/>
      <c r="D68" s="143"/>
      <c r="E68" s="143"/>
      <c r="F68" s="144"/>
    </row>
    <row r="69" spans="2:6" x14ac:dyDescent="0.25">
      <c r="B69" s="145"/>
      <c r="C69" s="146"/>
      <c r="D69" s="146"/>
      <c r="E69" s="146"/>
      <c r="F69" s="147"/>
    </row>
    <row r="70" spans="2:6" x14ac:dyDescent="0.25">
      <c r="B70" s="145"/>
      <c r="C70" s="146"/>
      <c r="D70" s="146"/>
      <c r="E70" s="146"/>
      <c r="F70" s="147"/>
    </row>
    <row r="71" spans="2:6" x14ac:dyDescent="0.25">
      <c r="B71" s="145"/>
      <c r="C71" s="146"/>
      <c r="D71" s="146"/>
      <c r="E71" s="146"/>
      <c r="F71" s="147"/>
    </row>
    <row r="72" spans="2:6" x14ac:dyDescent="0.25">
      <c r="B72" s="145"/>
      <c r="C72" s="146"/>
      <c r="D72" s="146"/>
      <c r="E72" s="146"/>
      <c r="F72" s="147"/>
    </row>
    <row r="73" spans="2:6" x14ac:dyDescent="0.25">
      <c r="B73" s="148"/>
      <c r="C73" s="149"/>
      <c r="D73" s="149"/>
      <c r="E73" s="149"/>
      <c r="F73" s="150"/>
    </row>
  </sheetData>
  <sortState ref="B6:G45">
    <sortCondition descending="1" ref="B48:B87"/>
  </sortState>
  <mergeCells count="4">
    <mergeCell ref="B3:G3"/>
    <mergeCell ref="B64:F65"/>
    <mergeCell ref="B68:F73"/>
    <mergeCell ref="B4:G4"/>
  </mergeCells>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zoomScale="120" zoomScaleNormal="120" zoomScalePageLayoutView="120" workbookViewId="0">
      <selection activeCell="B10" sqref="B10"/>
    </sheetView>
  </sheetViews>
  <sheetFormatPr baseColWidth="10" defaultRowHeight="15" x14ac:dyDescent="0.25"/>
  <cols>
    <col min="1" max="1" width="10.85546875" style="59"/>
    <col min="2" max="2" width="41.28515625" customWidth="1"/>
    <col min="3" max="3" width="0" hidden="1" customWidth="1"/>
    <col min="4" max="4" width="17.140625" hidden="1" customWidth="1"/>
    <col min="5" max="5" width="17.28515625" hidden="1" customWidth="1"/>
    <col min="6" max="6" width="16.85546875" bestFit="1" customWidth="1"/>
    <col min="7" max="7" width="14" customWidth="1"/>
  </cols>
  <sheetData>
    <row r="1" spans="1:9" s="59" customFormat="1" x14ac:dyDescent="0.25">
      <c r="A1" s="163" t="s">
        <v>374</v>
      </c>
      <c r="B1" s="163"/>
      <c r="C1" s="163"/>
      <c r="D1" s="163"/>
      <c r="E1" s="163"/>
      <c r="F1" s="163"/>
      <c r="G1" s="163"/>
      <c r="H1" s="163"/>
      <c r="I1" s="163"/>
    </row>
    <row r="2" spans="1:9" s="59" customFormat="1" x14ac:dyDescent="0.25"/>
    <row r="3" spans="1:9" s="59" customFormat="1" x14ac:dyDescent="0.25">
      <c r="A3" s="106" t="s">
        <v>278</v>
      </c>
      <c r="B3" s="106" t="s">
        <v>272</v>
      </c>
      <c r="C3" s="106" t="s">
        <v>273</v>
      </c>
      <c r="D3" s="106" t="s">
        <v>274</v>
      </c>
      <c r="E3" s="106" t="s">
        <v>275</v>
      </c>
      <c r="F3" s="106" t="s">
        <v>277</v>
      </c>
      <c r="G3" s="106" t="s">
        <v>276</v>
      </c>
    </row>
    <row r="4" spans="1:9" x14ac:dyDescent="0.25">
      <c r="A4" s="48">
        <v>1</v>
      </c>
      <c r="B4" s="83" t="s">
        <v>333</v>
      </c>
      <c r="C4" s="100">
        <v>2015</v>
      </c>
      <c r="D4" s="100">
        <v>12</v>
      </c>
      <c r="E4" s="100">
        <v>24</v>
      </c>
      <c r="F4" s="85">
        <v>2836743424</v>
      </c>
      <c r="G4" s="85">
        <v>383909</v>
      </c>
    </row>
    <row r="5" spans="1:9" x14ac:dyDescent="0.25">
      <c r="A5" s="48">
        <v>2</v>
      </c>
      <c r="B5" s="83" t="s">
        <v>334</v>
      </c>
      <c r="C5" s="100">
        <v>2015</v>
      </c>
      <c r="D5" s="100">
        <v>1</v>
      </c>
      <c r="E5" s="100">
        <v>8</v>
      </c>
      <c r="F5" s="85">
        <v>742375680</v>
      </c>
      <c r="G5" s="85">
        <v>94381</v>
      </c>
    </row>
    <row r="6" spans="1:9" x14ac:dyDescent="0.25">
      <c r="A6" s="48">
        <v>3</v>
      </c>
      <c r="B6" s="83" t="s">
        <v>341</v>
      </c>
      <c r="C6" s="100">
        <v>2015</v>
      </c>
      <c r="D6" s="100">
        <v>9</v>
      </c>
      <c r="E6" s="100">
        <v>17</v>
      </c>
      <c r="F6" s="85">
        <v>706980672</v>
      </c>
      <c r="G6" s="85">
        <v>90415</v>
      </c>
    </row>
    <row r="7" spans="1:9" x14ac:dyDescent="0.25">
      <c r="A7" s="48">
        <v>4</v>
      </c>
      <c r="B7" s="83" t="s">
        <v>345</v>
      </c>
      <c r="C7" s="100">
        <v>2015</v>
      </c>
      <c r="D7" s="100">
        <v>10</v>
      </c>
      <c r="E7" s="100">
        <v>1</v>
      </c>
      <c r="F7" s="85">
        <v>667420032</v>
      </c>
      <c r="G7" s="85">
        <v>82915</v>
      </c>
    </row>
    <row r="8" spans="1:9" x14ac:dyDescent="0.25">
      <c r="A8" s="48">
        <v>5</v>
      </c>
      <c r="B8" s="83" t="s">
        <v>335</v>
      </c>
      <c r="C8" s="100">
        <v>2015</v>
      </c>
      <c r="D8" s="100">
        <v>7</v>
      </c>
      <c r="E8" s="100">
        <v>16</v>
      </c>
      <c r="F8" s="85">
        <v>588684032</v>
      </c>
      <c r="G8" s="85">
        <v>80337</v>
      </c>
    </row>
    <row r="9" spans="1:9" x14ac:dyDescent="0.25">
      <c r="A9" s="48">
        <v>6</v>
      </c>
      <c r="B9" s="83" t="s">
        <v>338</v>
      </c>
      <c r="C9" s="100">
        <v>2015</v>
      </c>
      <c r="D9" s="100">
        <v>5</v>
      </c>
      <c r="E9" s="100">
        <v>21</v>
      </c>
      <c r="F9" s="85">
        <v>249660496</v>
      </c>
      <c r="G9" s="85">
        <v>32419</v>
      </c>
    </row>
    <row r="10" spans="1:9" x14ac:dyDescent="0.25">
      <c r="A10" s="48">
        <v>7</v>
      </c>
      <c r="B10" s="83" t="s">
        <v>349</v>
      </c>
      <c r="C10" s="100">
        <v>2015</v>
      </c>
      <c r="D10" s="100">
        <v>1</v>
      </c>
      <c r="E10" s="100">
        <v>22</v>
      </c>
      <c r="F10" s="85">
        <v>179896050</v>
      </c>
      <c r="G10" s="85">
        <v>22023</v>
      </c>
    </row>
  </sheetData>
  <mergeCells count="1">
    <mergeCell ref="A1:I1"/>
  </mergeCells>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1. ASISTENCIA A PELICULAS COL.</vt:lpstr>
      <vt:lpstr>2.ASISTENCIA PEL. COL. PRIM. SE</vt:lpstr>
      <vt:lpstr>3. PART. PEL NAL. EN TOTAL ESTR</vt:lpstr>
      <vt:lpstr>4.PART. AST. NAL. EN TOT. ASIST</vt:lpstr>
      <vt:lpstr>5. EVOL. REAL PREC PROM DE BOL </vt:lpstr>
      <vt:lpstr>5. EVOL. REAL PREC PROM DE  (2)</vt:lpstr>
      <vt:lpstr>6. TOTAL MAS TAQUILLERAS</vt:lpstr>
      <vt:lpstr>7. COL. MAS TAQUILLERAS</vt:lpstr>
      <vt:lpstr>8. COL MAYOR 20.000 ESPEC</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Murillo</dc:creator>
  <cp:lastModifiedBy>Diego Bustos</cp:lastModifiedBy>
  <dcterms:created xsi:type="dcterms:W3CDTF">2014-07-07T12:51:44Z</dcterms:created>
  <dcterms:modified xsi:type="dcterms:W3CDTF">2017-08-10T15:02:52Z</dcterms:modified>
</cp:coreProperties>
</file>