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pivotTables/pivotTable2.xml" ContentType="application/vnd.openxmlformats-officedocument.spreadsheetml.pivotTab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9.xml" ContentType="application/vnd.openxmlformats-officedocument.drawing+xml"/>
  <Override PartName="/xl/comments3.xml" ContentType="application/vnd.openxmlformats-officedocument.spreadsheetml.comments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01"/>
  <workbookPr hidePivotFieldList="1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asistenteplaneacion\Google Drive\Cine en Cifras\2017\2017_EDICION13\2017_GRAL_ED13\2017_GRAL_ESPANOL_ED13\"/>
    </mc:Choice>
  </mc:AlternateContent>
  <bookViews>
    <workbookView xWindow="10230" yWindow="-15" windowWidth="10275" windowHeight="9480" tabRatio="640" firstSheet="6" activeTab="8"/>
  </bookViews>
  <sheets>
    <sheet name="1. COL. NUME. TOTAL DE EXP." sheetId="1" r:id="rId1"/>
    <sheet name="2. INDICE ASIST. X HABT." sheetId="2" r:id="rId2"/>
    <sheet name="3. COL. ESPECTADORES X SEM." sheetId="3" r:id="rId3"/>
    <sheet name="4. COL. TAQUILA MERC. PESOS-USD" sheetId="4" r:id="rId4"/>
    <sheet name="5. ESTRENOS CINEMATO EN COL" sheetId="5" r:id="rId5"/>
    <sheet name="6. ESTRENOS PELICULAS COLOMBIAN" sheetId="6" r:id="rId6"/>
    <sheet name="7. PARTI. PEL. COL EN ESTRENOS" sheetId="7" r:id="rId7"/>
    <sheet name="8. PANTALLAS ECHIBICI. EN COL." sheetId="14" r:id="rId8"/>
    <sheet name="9. ASISTENCIA A CINE CIUDADES" sheetId="9" r:id="rId9"/>
  </sheets>
  <calcPr calcId="162913"/>
  <pivotCaches>
    <pivotCache cacheId="0" r:id="rId10"/>
    <pivotCache cacheId="1" r:id="rId11"/>
    <pivotCache cacheId="2" r:id="rId12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0" i="14" l="1"/>
  <c r="I43" i="1"/>
  <c r="H43" i="1" l="1"/>
  <c r="N144" i="9" l="1"/>
  <c r="N145" i="9"/>
  <c r="N146" i="9"/>
  <c r="N147" i="9"/>
  <c r="N148" i="9"/>
  <c r="N149" i="9"/>
  <c r="N143" i="9"/>
  <c r="E22" i="4" l="1"/>
  <c r="I21" i="4"/>
  <c r="F18" i="4"/>
  <c r="F20" i="4" s="1"/>
  <c r="D20" i="4"/>
  <c r="D20" i="3"/>
  <c r="C20" i="3"/>
  <c r="D19" i="2"/>
  <c r="D45" i="1" l="1"/>
  <c r="E43" i="1"/>
  <c r="D43" i="1"/>
  <c r="E29" i="1"/>
  <c r="F128" i="9" l="1"/>
  <c r="F130" i="9"/>
  <c r="F132" i="9"/>
  <c r="E132" i="9"/>
  <c r="E126" i="9"/>
  <c r="F131" i="9"/>
  <c r="F133" i="9"/>
  <c r="F129" i="9"/>
  <c r="E128" i="9"/>
  <c r="E130" i="9"/>
  <c r="E131" i="9"/>
  <c r="E133" i="9"/>
  <c r="E129" i="9"/>
  <c r="J131" i="9"/>
  <c r="I131" i="9"/>
  <c r="F29" i="1"/>
  <c r="M197" i="9"/>
  <c r="M198" i="9"/>
  <c r="M199" i="9"/>
  <c r="M200" i="9"/>
  <c r="M196" i="9"/>
  <c r="M195" i="9"/>
  <c r="M149" i="9"/>
  <c r="G18" i="7"/>
  <c r="G18" i="4"/>
  <c r="F17" i="4"/>
  <c r="G17" i="4" s="1"/>
  <c r="E18" i="4"/>
  <c r="H18" i="3"/>
  <c r="I18" i="3"/>
  <c r="G18" i="3"/>
  <c r="F17" i="2"/>
  <c r="L149" i="9"/>
  <c r="K149" i="9"/>
  <c r="L195" i="9"/>
  <c r="L196" i="9"/>
  <c r="L197" i="9"/>
  <c r="L198" i="9"/>
  <c r="L199" i="9"/>
  <c r="L200" i="9"/>
  <c r="G17" i="7"/>
  <c r="F16" i="4"/>
  <c r="E17" i="4"/>
  <c r="I17" i="3"/>
  <c r="I16" i="3"/>
  <c r="H17" i="3"/>
  <c r="H16" i="3"/>
  <c r="G17" i="3"/>
  <c r="F16" i="2"/>
  <c r="F15" i="2"/>
  <c r="E42" i="1"/>
  <c r="F42" i="1" s="1"/>
  <c r="F26" i="1"/>
  <c r="E41" i="1"/>
  <c r="D42" i="1"/>
  <c r="F115" i="9"/>
  <c r="E115" i="9"/>
  <c r="E26" i="1"/>
  <c r="D41" i="1" s="1"/>
  <c r="F114" i="9"/>
  <c r="E114" i="9"/>
  <c r="F113" i="9"/>
  <c r="E113" i="9"/>
  <c r="E111" i="9"/>
  <c r="F111" i="9"/>
  <c r="F9" i="4"/>
  <c r="F10" i="4"/>
  <c r="F11" i="4"/>
  <c r="F12" i="4"/>
  <c r="G12" i="4" s="1"/>
  <c r="F13" i="4"/>
  <c r="F14" i="4"/>
  <c r="F15" i="4"/>
  <c r="F8" i="4"/>
  <c r="G8" i="4" s="1"/>
  <c r="J149" i="9"/>
  <c r="K195" i="9"/>
  <c r="K196" i="9"/>
  <c r="K197" i="9"/>
  <c r="K198" i="9"/>
  <c r="K199" i="9"/>
  <c r="K200" i="9"/>
  <c r="K201" i="9"/>
  <c r="G16" i="7"/>
  <c r="G16" i="4"/>
  <c r="E16" i="4"/>
  <c r="I15" i="3"/>
  <c r="H15" i="3"/>
  <c r="G16" i="3"/>
  <c r="F14" i="2"/>
  <c r="I149" i="9"/>
  <c r="D195" i="9"/>
  <c r="D196" i="9"/>
  <c r="D201" i="9" s="1"/>
  <c r="D197" i="9"/>
  <c r="D198" i="9"/>
  <c r="D199" i="9"/>
  <c r="D200" i="9"/>
  <c r="E195" i="9"/>
  <c r="E196" i="9"/>
  <c r="E197" i="9"/>
  <c r="E198" i="9"/>
  <c r="E199" i="9"/>
  <c r="E200" i="9"/>
  <c r="E201" i="9"/>
  <c r="F195" i="9"/>
  <c r="F201" i="9" s="1"/>
  <c r="F196" i="9"/>
  <c r="F197" i="9"/>
  <c r="F198" i="9"/>
  <c r="F199" i="9"/>
  <c r="F200" i="9"/>
  <c r="G195" i="9"/>
  <c r="G201" i="9" s="1"/>
  <c r="G196" i="9"/>
  <c r="G197" i="9"/>
  <c r="G198" i="9"/>
  <c r="G199" i="9"/>
  <c r="G200" i="9"/>
  <c r="H195" i="9"/>
  <c r="H196" i="9"/>
  <c r="H201" i="9" s="1"/>
  <c r="H197" i="9"/>
  <c r="H198" i="9"/>
  <c r="H199" i="9"/>
  <c r="H200" i="9"/>
  <c r="I195" i="9"/>
  <c r="I196" i="9"/>
  <c r="I197" i="9"/>
  <c r="I201" i="9" s="1"/>
  <c r="I198" i="9"/>
  <c r="I199" i="9"/>
  <c r="I200" i="9"/>
  <c r="J195" i="9"/>
  <c r="J201" i="9" s="1"/>
  <c r="J196" i="9"/>
  <c r="J197" i="9"/>
  <c r="J198" i="9"/>
  <c r="J199" i="9"/>
  <c r="J200" i="9"/>
  <c r="C195" i="9"/>
  <c r="C201" i="9" s="1"/>
  <c r="C196" i="9"/>
  <c r="C197" i="9"/>
  <c r="C198" i="9"/>
  <c r="C199" i="9"/>
  <c r="C200" i="9"/>
  <c r="D149" i="9"/>
  <c r="E149" i="9"/>
  <c r="F149" i="9"/>
  <c r="G149" i="9"/>
  <c r="H149" i="9"/>
  <c r="C149" i="9"/>
  <c r="H14" i="3"/>
  <c r="I9" i="3"/>
  <c r="I10" i="3"/>
  <c r="I11" i="3"/>
  <c r="I12" i="3"/>
  <c r="I13" i="3"/>
  <c r="I14" i="3"/>
  <c r="I8" i="3"/>
  <c r="H9" i="3"/>
  <c r="H10" i="3"/>
  <c r="H11" i="3"/>
  <c r="H12" i="3"/>
  <c r="H13" i="3"/>
  <c r="H8" i="3"/>
  <c r="G9" i="3"/>
  <c r="G10" i="3"/>
  <c r="G11" i="3"/>
  <c r="G12" i="3"/>
  <c r="G13" i="3"/>
  <c r="G14" i="3"/>
  <c r="G15" i="3"/>
  <c r="G8" i="3"/>
  <c r="G9" i="7"/>
  <c r="G10" i="7"/>
  <c r="G11" i="7"/>
  <c r="G12" i="7"/>
  <c r="G13" i="7"/>
  <c r="G14" i="7"/>
  <c r="G15" i="7"/>
  <c r="G8" i="7"/>
  <c r="G9" i="4"/>
  <c r="G10" i="4"/>
  <c r="G11" i="4"/>
  <c r="G13" i="4"/>
  <c r="G14" i="4"/>
  <c r="E9" i="4"/>
  <c r="E10" i="4"/>
  <c r="E11" i="4"/>
  <c r="E12" i="4"/>
  <c r="E13" i="4"/>
  <c r="E14" i="4"/>
  <c r="E15" i="4"/>
  <c r="E8" i="4"/>
  <c r="F8" i="2"/>
  <c r="F9" i="2"/>
  <c r="F10" i="2"/>
  <c r="F11" i="2"/>
  <c r="F12" i="2"/>
  <c r="F13" i="2"/>
  <c r="F7" i="2"/>
  <c r="F34" i="1"/>
  <c r="F35" i="1"/>
  <c r="F36" i="1"/>
  <c r="F37" i="1"/>
  <c r="F38" i="1"/>
  <c r="F39" i="1"/>
  <c r="F40" i="1"/>
  <c r="F33" i="1"/>
  <c r="G15" i="4"/>
  <c r="L201" i="9" l="1"/>
  <c r="M201" i="9"/>
  <c r="F41" i="1"/>
  <c r="F43" i="1"/>
</calcChain>
</file>

<file path=xl/comments1.xml><?xml version="1.0" encoding="utf-8"?>
<comments xmlns="http://schemas.openxmlformats.org/spreadsheetml/2006/main">
  <authors>
    <author>Diego Bustos</author>
  </authors>
  <commentList>
    <comment ref="E29" authorId="0" shapeId="0">
      <text>
        <r>
          <rPr>
            <b/>
            <sz val="9"/>
            <color indexed="81"/>
            <rFont val="Calibri"/>
            <family val="2"/>
          </rPr>
          <t>Diego Bustos:</t>
        </r>
        <r>
          <rPr>
            <sz val="9"/>
            <color indexed="81"/>
            <rFont val="Calibri"/>
            <family val="2"/>
          </rPr>
          <t xml:space="preserve">
Incluye B.O. y espectadores de LA MUJER DEL ANIMAL que CADBOX la registra en 2016</t>
        </r>
      </text>
    </comment>
  </commentList>
</comments>
</file>

<file path=xl/comments2.xml><?xml version="1.0" encoding="utf-8"?>
<comments xmlns="http://schemas.openxmlformats.org/spreadsheetml/2006/main">
  <authors>
    <author>Diego Bustos</author>
    <author>Asistenteplaneacion</author>
  </authors>
  <commentList>
    <comment ref="C13" authorId="0" shapeId="0">
      <text>
        <r>
          <rPr>
            <b/>
            <sz val="9"/>
            <color indexed="81"/>
            <rFont val="Calibri"/>
            <family val="2"/>
          </rPr>
          <t>Diego Bustos:</t>
        </r>
        <r>
          <rPr>
            <sz val="9"/>
            <color indexed="81"/>
            <rFont val="Calibri"/>
            <family val="2"/>
          </rPr>
          <t xml:space="preserve">
Incluye Monte Adentro y Paisaje Indeleble
</t>
        </r>
      </text>
    </comment>
    <comment ref="C14" authorId="1" shapeId="0">
      <text>
        <r>
          <rPr>
            <b/>
            <sz val="9"/>
            <color indexed="81"/>
            <rFont val="Tahoma"/>
            <family val="2"/>
          </rPr>
          <t>Asistenteplaneacion:</t>
        </r>
        <r>
          <rPr>
            <sz val="9"/>
            <color indexed="81"/>
            <rFont val="Tahoma"/>
            <family val="2"/>
          </rPr>
          <t xml:space="preserve">
Incluye Matachindé, La Luciérnaga y Moría
</t>
        </r>
      </text>
    </comment>
  </commentList>
</comments>
</file>

<file path=xl/comments3.xml><?xml version="1.0" encoding="utf-8"?>
<comments xmlns="http://schemas.openxmlformats.org/spreadsheetml/2006/main">
  <authors>
    <author>Asistenteplaneacion</author>
  </authors>
  <commentList>
    <comment ref="E111" authorId="0" shapeId="0">
      <text>
        <r>
          <rPr>
            <b/>
            <sz val="9"/>
            <color indexed="81"/>
            <rFont val="Tahoma"/>
            <family val="2"/>
          </rPr>
          <t>Asistenteplaneacion:</t>
        </r>
        <r>
          <rPr>
            <sz val="9"/>
            <color indexed="81"/>
            <rFont val="Tahoma"/>
            <family val="2"/>
          </rPr>
          <t xml:space="preserve">
Incluye 1.488.000 Monte Adentro</t>
        </r>
      </text>
    </comment>
    <comment ref="F111" authorId="0" shapeId="0">
      <text>
        <r>
          <rPr>
            <b/>
            <sz val="9"/>
            <color indexed="81"/>
            <rFont val="Tahoma"/>
            <family val="2"/>
          </rPr>
          <t>Asistenteplaneacion:</t>
        </r>
        <r>
          <rPr>
            <sz val="9"/>
            <color indexed="81"/>
            <rFont val="Tahoma"/>
            <family val="2"/>
          </rPr>
          <t xml:space="preserve">
Incluye 267 espectadores Monte Adentro</t>
        </r>
      </text>
    </comment>
    <comment ref="E113" authorId="0" shapeId="0">
      <text>
        <r>
          <rPr>
            <b/>
            <sz val="9"/>
            <color indexed="81"/>
            <rFont val="Tahoma"/>
            <family val="2"/>
          </rPr>
          <t>Asistenteplaneacion:</t>
        </r>
        <r>
          <rPr>
            <sz val="9"/>
            <color indexed="81"/>
            <rFont val="Tahoma"/>
            <family val="2"/>
          </rPr>
          <t xml:space="preserve">
Incluye 1.158.000 Monte Adentro</t>
        </r>
      </text>
    </comment>
    <comment ref="F113" authorId="0" shapeId="0">
      <text>
        <r>
          <rPr>
            <b/>
            <sz val="9"/>
            <color indexed="81"/>
            <rFont val="Tahoma"/>
            <family val="2"/>
          </rPr>
          <t>Asistenteplaneacion:</t>
        </r>
        <r>
          <rPr>
            <sz val="9"/>
            <color indexed="81"/>
            <rFont val="Tahoma"/>
            <family val="2"/>
          </rPr>
          <t xml:space="preserve">
Incluye286 Monte Adentro</t>
        </r>
      </text>
    </comment>
    <comment ref="E114" authorId="0" shapeId="0">
      <text>
        <r>
          <rPr>
            <b/>
            <sz val="9"/>
            <color indexed="81"/>
            <rFont val="Tahoma"/>
            <family val="2"/>
          </rPr>
          <t>Asistenteplaneacion:</t>
        </r>
        <r>
          <rPr>
            <sz val="9"/>
            <color indexed="81"/>
            <rFont val="Tahoma"/>
            <family val="2"/>
          </rPr>
          <t xml:space="preserve">
Incluye 2.321.500 Monte Adentro</t>
        </r>
      </text>
    </comment>
    <comment ref="F114" authorId="0" shapeId="0">
      <text>
        <r>
          <rPr>
            <b/>
            <sz val="9"/>
            <color indexed="81"/>
            <rFont val="Tahoma"/>
            <family val="2"/>
          </rPr>
          <t>Asistenteplaneacion:</t>
        </r>
        <r>
          <rPr>
            <sz val="9"/>
            <color indexed="81"/>
            <rFont val="Tahoma"/>
            <family val="2"/>
          </rPr>
          <t xml:space="preserve">
Incluye 401 Monte Adentro</t>
        </r>
      </text>
    </comment>
    <comment ref="E115" authorId="0" shapeId="0">
      <text>
        <r>
          <rPr>
            <b/>
            <sz val="9"/>
            <color indexed="81"/>
            <rFont val="Tahoma"/>
            <family val="2"/>
          </rPr>
          <t>Asistenteplaneacion:</t>
        </r>
        <r>
          <rPr>
            <sz val="9"/>
            <color indexed="81"/>
            <rFont val="Tahoma"/>
            <family val="2"/>
          </rPr>
          <t xml:space="preserve">
Incluye 1.087.500 Monte Adentro 
</t>
        </r>
      </text>
    </comment>
    <comment ref="F115" authorId="0" shapeId="0">
      <text>
        <r>
          <rPr>
            <b/>
            <sz val="9"/>
            <color indexed="81"/>
            <rFont val="Tahoma"/>
            <family val="2"/>
          </rPr>
          <t>Asistenteplaneacion:</t>
        </r>
        <r>
          <rPr>
            <sz val="9"/>
            <color indexed="81"/>
            <rFont val="Tahoma"/>
            <family val="2"/>
          </rPr>
          <t xml:space="preserve">
Incluye 135 Monte Adentro
</t>
        </r>
      </text>
    </comment>
  </commentList>
</comments>
</file>

<file path=xl/sharedStrings.xml><?xml version="1.0" encoding="utf-8"?>
<sst xmlns="http://schemas.openxmlformats.org/spreadsheetml/2006/main" count="385" uniqueCount="91">
  <si>
    <t>AÑO</t>
  </si>
  <si>
    <t>SEMESTRE</t>
  </si>
  <si>
    <t>TAQUILLA</t>
  </si>
  <si>
    <t>ASISTENCIA</t>
  </si>
  <si>
    <t>1. EVOLUCION DEL MERCADO CINEMATOGRAFICO EN COLOMBIA</t>
  </si>
  <si>
    <t>AÑO-SEMESTRE</t>
  </si>
  <si>
    <t>Etiquetas de fila</t>
  </si>
  <si>
    <t>Total general</t>
  </si>
  <si>
    <t>Suma de TAQUILLA</t>
  </si>
  <si>
    <t>Suma de ASISTENCIA</t>
  </si>
  <si>
    <t>TABLA DINAMICA</t>
  </si>
  <si>
    <t>ASISTENCIA-MILLONES</t>
  </si>
  <si>
    <t>POBLACION COLOMBIA</t>
  </si>
  <si>
    <t>INDICE</t>
  </si>
  <si>
    <t>TOTAL ASISTENCIA</t>
  </si>
  <si>
    <t>TRM PROMEDIO 2014-06-30</t>
  </si>
  <si>
    <t>TRM PROMEDIO 2013-12-31</t>
  </si>
  <si>
    <t>ESTRENOS PELICULAS EN COLOMBIA</t>
  </si>
  <si>
    <t>ESTRENO PELICULAS COLOMBIANAS</t>
  </si>
  <si>
    <t>ESTRENO TOTAL PELICULAS</t>
  </si>
  <si>
    <t>PARTICIPACION COLOMBIANAS</t>
  </si>
  <si>
    <t>35mm</t>
  </si>
  <si>
    <t>2D</t>
  </si>
  <si>
    <t>Imax</t>
  </si>
  <si>
    <t>Digital</t>
  </si>
  <si>
    <t>3D</t>
  </si>
  <si>
    <t>Movs</t>
  </si>
  <si>
    <t>MEDIO</t>
  </si>
  <si>
    <t>FORMATO</t>
  </si>
  <si>
    <t>CUENTA</t>
  </si>
  <si>
    <t>Suma de CUENTA</t>
  </si>
  <si>
    <t>PANTALLAS</t>
  </si>
  <si>
    <t>BARRANQUILLA</t>
  </si>
  <si>
    <t>BOGOTA</t>
  </si>
  <si>
    <t>BUCARAMANGA</t>
  </si>
  <si>
    <t>CALI</t>
  </si>
  <si>
    <t>MEDELLIN</t>
  </si>
  <si>
    <t>RESTO</t>
  </si>
  <si>
    <t>CIUDAD</t>
  </si>
  <si>
    <t>Etiquetas de columna</t>
  </si>
  <si>
    <t>TOTAL GENERAL</t>
  </si>
  <si>
    <t>TAQUILLA DEL MERCADO CINEMATOGRAFICO EN MILLONES DE PESOS COL</t>
  </si>
  <si>
    <t>TAQUILLA DEL MERCADO CINEMATOGRAFICO MILLONES DE USD</t>
  </si>
  <si>
    <t>ASISTENCIA SEM 1</t>
  </si>
  <si>
    <t>ASISTENCIA SEM 2</t>
  </si>
  <si>
    <t>ASISTENCIA-MILLONES SEM 1</t>
  </si>
  <si>
    <t>ASISTENCIA-MILLONES SEM 2</t>
  </si>
  <si>
    <t>TRM PROMEDIO 2014-12-31</t>
  </si>
  <si>
    <t>(Todas)</t>
  </si>
  <si>
    <t>CRECIMIENTO</t>
  </si>
  <si>
    <t xml:space="preserve"> </t>
  </si>
  <si>
    <t>Monte Adentro</t>
  </si>
  <si>
    <t>Paisaje Indeleble</t>
  </si>
  <si>
    <t>Suma de AÑO-SEMESTRE</t>
  </si>
  <si>
    <t>VARIACION PS 2014-2015</t>
  </si>
  <si>
    <t>TRM PROMEDIO 2015-12-31</t>
  </si>
  <si>
    <t>Total</t>
  </si>
  <si>
    <t>Fuente: Cálculos de Proimágenes Colombia con datos de CADBOX propiedad de la ACDPC. Metodología de Fedesarrollo</t>
  </si>
  <si>
    <t>Moría</t>
  </si>
  <si>
    <t>Matachindé</t>
  </si>
  <si>
    <t>La Luciérnaga</t>
  </si>
  <si>
    <t>TRM PROMEDIO 2016-12-31</t>
  </si>
  <si>
    <t>VARIACIÓN 2017-I - 2016-I</t>
  </si>
  <si>
    <t>TRM PROMEDIO 2016-06-30</t>
  </si>
  <si>
    <t>TRM PROMEDIO 2017-06-30</t>
  </si>
  <si>
    <t>La Mujer del Animal</t>
  </si>
  <si>
    <t>Box Office</t>
  </si>
  <si>
    <t>Admissions</t>
  </si>
  <si>
    <t>B.O.</t>
  </si>
  <si>
    <t>ADMISSIONS</t>
  </si>
  <si>
    <t>TOTAL</t>
  </si>
  <si>
    <t>VARIACION 2016-2017</t>
  </si>
  <si>
    <t>n.a.</t>
  </si>
  <si>
    <t>VARIACION 2017 - 2016</t>
  </si>
  <si>
    <t>TRM PROMEDIO 2017-12-31</t>
  </si>
  <si>
    <t xml:space="preserve">Fuente: Cálculos de Proimágenes Colombia con datos de CADBOX propiedad de la ACDPC. Metodología de Fedesarrollo. 
TRM promedio a diciembre de 2016: $3.053,42.                                                                                                                                                                                                                                                           TRM promedio a diciembre de 2017: $2.991,42 (2,03% inferior a la tasa promedio a diciembre de 2016) </t>
  </si>
  <si>
    <t xml:space="preserve">Fuente: Cálculos de Proimágenes Colombia con datos de CADBOX propiedad de la ACDPC. Metodología de Fedesarrollo. </t>
  </si>
  <si>
    <t xml:space="preserve">Fuente: Cálculos de Proimágenes Colombia con datos de SIREC. Metodología de Fedesarrollo. </t>
  </si>
  <si>
    <t>Fuente: Cálculos de Proimágenes Colombia con datos de CADBOX propiedad de la ACDPC. Metodología de Fedesarrollo. 
DANE: Proyección de población 2017</t>
  </si>
  <si>
    <t>Durante 2017 el índice de asistencia (espectadores/habitantes) fue 1,27%.</t>
  </si>
  <si>
    <t xml:space="preserve">La taquilla para 2017 aumentó en 13.987.013.584 pesos con respecto a la taquilla registrada en 2016, lo que equivale a un crecimiento del 2,63%. El valor en dólares de la taquilla es 182.224.030 para 2017.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</si>
  <si>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REVISAR 2 PELICULAS MÁS CON SIREC (7 AÑOS Y HOMBRES A LA CARTA)</t>
  </si>
  <si>
    <t>Durante 2017 el porcentaje de participación de títulos nacionales sobre el total de estrenos alcanzó el 13,46%.</t>
  </si>
  <si>
    <t>*La asistencia a cine registrada en 2017 es la mayor de los  últimos 10 años. Desde 2015, el número de espectadores del primer semestre del año supera al segundo.</t>
  </si>
  <si>
    <t>TAQUILLA- En miles de millones de COP</t>
  </si>
  <si>
    <t>TAQUILLA-MM USD</t>
  </si>
  <si>
    <t xml:space="preserve">*Para 2017, la asistencia a cine tuvo un aumento para Bogotá, Medellín y el resto de ciudades analizadas. Por el contrario, Cali, Bucaramanga y Barranquilla no tuvieron crecimiento en espectadores.
* Barranquilla tuvo una disminución en la asistencia de 18,1% entre 2017 (2.236.030) y 2016 (2.732.683).
* El resto de las ciudades del país (Resto) alcanzó un total de asistencia equivalente a (25.475.747) en 2017, y registró un crecimiento de 6,12%.
* De las cinco principales ciudades, Medellín fue la que tuvo el mayor crecimiento de asistencia con un 4,82% pasando de 5.353.626 espectadores en 2016 a 5.611.796 en 2017.
</t>
  </si>
  <si>
    <t>*En 2017 se abrieron 53 nuevas salas para un total de 1.061 pantallas.</t>
  </si>
  <si>
    <t xml:space="preserve">*El número de espectadores para 2017  aumentó en un 1,91% respecto al 2016, para un total de 62.611.454 espectadores.                                                                                                                                                                  **La información de espectadores y taquilla incluye datos de CADBOX y SIREC - Sistema de Información y Registro Cinematográfico de salas comerciales y alternas.                                                                          </t>
  </si>
  <si>
    <t xml:space="preserve">*Durante 2017 se estrenaron 312 películas en salas de cine.                                                                                    </t>
  </si>
  <si>
    <t xml:space="preserve">*Durante 2017 se estrenaron 42 películas colombianas, 1 películas más que 2016.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</si>
</sst>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8" formatCode="&quot;$&quot;#,##0.00;[Red]\-&quot;$&quot;#,##0.00"/>
    <numFmt numFmtId="41" formatCode="_-* #,##0_-;\-* #,##0_-;_-* &quot;-&quot;_-;_-@_-"/>
    <numFmt numFmtId="164" formatCode="_(* #,##0.00_);_(* \(#,##0.00\);_(* &quot;-&quot;??_);_(@_)"/>
    <numFmt numFmtId="165" formatCode="_-* #,##0.00\ _€_-;\-* #,##0.00\ _€_-;_-* &quot;-&quot;??\ _€_-;_-@_-"/>
    <numFmt numFmtId="166" formatCode="_-* #,##0.0\ _€_-;\-* #,##0.0\ _€_-;_-* &quot;-&quot;??\ _€_-;_-@_-"/>
    <numFmt numFmtId="167" formatCode="_-* #,##0\ _€_-;\-* #,##0\ _€_-;_-* &quot;-&quot;??\ _€_-;_-@_-"/>
    <numFmt numFmtId="168" formatCode="0.0"/>
    <numFmt numFmtId="169" formatCode="_(* #,##0_);_(* \(#,##0\);_(* &quot;-&quot;??_);_(@_)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u/>
      <sz val="8"/>
      <color rgb="FF0000FF"/>
      <name val="Calibri"/>
      <family val="2"/>
      <scheme val="minor"/>
    </font>
    <font>
      <u/>
      <sz val="8"/>
      <color rgb="FF800080"/>
      <name val="Calibri"/>
      <family val="2"/>
      <scheme val="minor"/>
    </font>
    <font>
      <sz val="11"/>
      <color indexed="8"/>
      <name val="Calibri"/>
      <family val="2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0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/>
    <xf numFmtId="0" fontId="20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42">
    <xf numFmtId="0" fontId="0" fillId="0" borderId="0" xfId="0"/>
    <xf numFmtId="0" fontId="0" fillId="33" borderId="0" xfId="0" applyFill="1"/>
    <xf numFmtId="0" fontId="0" fillId="0" borderId="10" xfId="0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167" fontId="0" fillId="33" borderId="10" xfId="1" applyNumberFormat="1" applyFont="1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18" fillId="33" borderId="10" xfId="0" applyNumberFormat="1" applyFont="1" applyFill="1" applyBorder="1" applyAlignment="1" applyProtection="1">
      <alignment horizontal="center" vertical="center"/>
    </xf>
    <xf numFmtId="0" fontId="19" fillId="33" borderId="10" xfId="0" applyNumberFormat="1" applyFont="1" applyFill="1" applyBorder="1" applyAlignment="1" applyProtection="1">
      <alignment horizontal="center" vertical="center"/>
    </xf>
    <xf numFmtId="0" fontId="0" fillId="33" borderId="10" xfId="0" applyFill="1" applyBorder="1"/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applyNumberFormat="1"/>
    <xf numFmtId="167" fontId="0" fillId="0" borderId="10" xfId="1" applyNumberFormat="1" applyFont="1" applyBorder="1"/>
    <xf numFmtId="0" fontId="0" fillId="33" borderId="0" xfId="0" applyFill="1" applyAlignment="1">
      <alignment horizontal="left"/>
    </xf>
    <xf numFmtId="165" fontId="0" fillId="33" borderId="10" xfId="0" applyNumberFormat="1" applyFill="1" applyBorder="1"/>
    <xf numFmtId="2" fontId="0" fillId="33" borderId="10" xfId="0" applyNumberFormat="1" applyFill="1" applyBorder="1"/>
    <xf numFmtId="0" fontId="0" fillId="33" borderId="0" xfId="0" applyFill="1" applyBorder="1"/>
    <xf numFmtId="3" fontId="21" fillId="33" borderId="0" xfId="44" applyNumberFormat="1" applyFont="1" applyFill="1" applyBorder="1" applyAlignment="1">
      <alignment horizontal="right"/>
    </xf>
    <xf numFmtId="3" fontId="21" fillId="33" borderId="10" xfId="44" applyNumberFormat="1" applyFont="1" applyFill="1" applyBorder="1" applyAlignment="1">
      <alignment horizontal="right"/>
    </xf>
    <xf numFmtId="2" fontId="0" fillId="33" borderId="10" xfId="0" applyNumberFormat="1" applyFill="1" applyBorder="1" applyAlignment="1">
      <alignment horizontal="center" vertical="center"/>
    </xf>
    <xf numFmtId="0" fontId="0" fillId="33" borderId="0" xfId="0" applyFill="1" applyAlignment="1">
      <alignment wrapText="1"/>
    </xf>
    <xf numFmtId="165" fontId="0" fillId="33" borderId="0" xfId="0" applyNumberFormat="1" applyFill="1"/>
    <xf numFmtId="0" fontId="19" fillId="0" borderId="10" xfId="0" applyNumberFormat="1" applyFont="1" applyFill="1" applyBorder="1" applyAlignment="1" applyProtection="1">
      <alignment horizontal="center" vertical="center"/>
    </xf>
    <xf numFmtId="0" fontId="16" fillId="33" borderId="10" xfId="0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center"/>
    </xf>
    <xf numFmtId="0" fontId="19" fillId="0" borderId="10" xfId="0" applyNumberFormat="1" applyFont="1" applyFill="1" applyBorder="1" applyAlignment="1" applyProtection="1">
      <alignment horizontal="center" wrapText="1"/>
    </xf>
    <xf numFmtId="167" fontId="0" fillId="33" borderId="0" xfId="0" applyNumberFormat="1" applyFill="1" applyBorder="1"/>
    <xf numFmtId="166" fontId="0" fillId="33" borderId="0" xfId="0" applyNumberFormat="1" applyFill="1" applyBorder="1"/>
    <xf numFmtId="165" fontId="0" fillId="33" borderId="0" xfId="0" applyNumberFormat="1" applyFill="1" applyBorder="1"/>
    <xf numFmtId="2" fontId="0" fillId="33" borderId="0" xfId="0" applyNumberFormat="1" applyFill="1" applyBorder="1"/>
    <xf numFmtId="167" fontId="0" fillId="0" borderId="10" xfId="1" applyNumberFormat="1" applyFont="1" applyBorder="1" applyAlignment="1">
      <alignment horizontal="center" vertical="center"/>
    </xf>
    <xf numFmtId="0" fontId="18" fillId="0" borderId="19" xfId="0" applyNumberFormat="1" applyFont="1" applyFill="1" applyBorder="1" applyAlignment="1" applyProtection="1">
      <alignment horizontal="center"/>
    </xf>
    <xf numFmtId="0" fontId="0" fillId="0" borderId="19" xfId="0" applyBorder="1" applyAlignment="1">
      <alignment horizontal="center"/>
    </xf>
    <xf numFmtId="0" fontId="16" fillId="34" borderId="10" xfId="0" applyFont="1" applyFill="1" applyBorder="1" applyAlignment="1">
      <alignment horizontal="center" vertical="center"/>
    </xf>
    <xf numFmtId="0" fontId="16" fillId="34" borderId="10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67" fontId="16" fillId="34" borderId="10" xfId="1" applyNumberFormat="1" applyFont="1" applyFill="1" applyBorder="1" applyAlignment="1">
      <alignment horizontal="center" vertical="center"/>
    </xf>
    <xf numFmtId="167" fontId="0" fillId="33" borderId="0" xfId="0" applyNumberFormat="1" applyFill="1"/>
    <xf numFmtId="0" fontId="18" fillId="33" borderId="10" xfId="0" applyNumberFormat="1" applyFont="1" applyFill="1" applyBorder="1" applyAlignment="1" applyProtection="1">
      <alignment horizontal="center" vertical="center" wrapText="1"/>
    </xf>
    <xf numFmtId="0" fontId="16" fillId="33" borderId="0" xfId="0" applyFont="1" applyFill="1" applyBorder="1" applyAlignment="1"/>
    <xf numFmtId="0" fontId="16" fillId="33" borderId="19" xfId="0" applyFont="1" applyFill="1" applyBorder="1"/>
    <xf numFmtId="169" fontId="0" fillId="33" borderId="0" xfId="0" applyNumberFormat="1" applyFill="1"/>
    <xf numFmtId="0" fontId="16" fillId="33" borderId="19" xfId="0" applyFont="1" applyFill="1" applyBorder="1" applyAlignment="1">
      <alignment horizontal="center" vertical="center"/>
    </xf>
    <xf numFmtId="0" fontId="0" fillId="33" borderId="19" xfId="0" applyFill="1" applyBorder="1" applyAlignment="1">
      <alignment horizontal="center" vertical="center"/>
    </xf>
    <xf numFmtId="0" fontId="0" fillId="33" borderId="19" xfId="0" applyFill="1" applyBorder="1"/>
    <xf numFmtId="0" fontId="16" fillId="34" borderId="19" xfId="0" applyFont="1" applyFill="1" applyBorder="1" applyAlignment="1">
      <alignment horizontal="center" vertical="center"/>
    </xf>
    <xf numFmtId="0" fontId="16" fillId="34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0" fontId="16" fillId="34" borderId="19" xfId="0" applyFont="1" applyFill="1" applyBorder="1" applyAlignment="1">
      <alignment horizontal="left" vertical="center"/>
    </xf>
    <xf numFmtId="2" fontId="0" fillId="33" borderId="19" xfId="0" applyNumberFormat="1" applyFill="1" applyBorder="1" applyAlignment="1">
      <alignment horizontal="center" vertical="center"/>
    </xf>
    <xf numFmtId="0" fontId="0" fillId="33" borderId="0" xfId="0" applyFill="1" applyBorder="1" applyAlignment="1">
      <alignment horizontal="center" vertical="center"/>
    </xf>
    <xf numFmtId="167" fontId="0" fillId="0" borderId="19" xfId="1" applyNumberFormat="1" applyFont="1" applyBorder="1"/>
    <xf numFmtId="167" fontId="0" fillId="0" borderId="0" xfId="1" applyNumberFormat="1" applyFont="1" applyBorder="1"/>
    <xf numFmtId="0" fontId="18" fillId="33" borderId="19" xfId="0" applyNumberFormat="1" applyFont="1" applyFill="1" applyBorder="1" applyAlignment="1" applyProtection="1">
      <alignment horizontal="center" vertical="center"/>
    </xf>
    <xf numFmtId="165" fontId="0" fillId="33" borderId="19" xfId="0" applyNumberFormat="1" applyFill="1" applyBorder="1"/>
    <xf numFmtId="167" fontId="0" fillId="33" borderId="0" xfId="1" applyNumberFormat="1" applyFont="1" applyFill="1"/>
    <xf numFmtId="0" fontId="19" fillId="33" borderId="10" xfId="0" applyNumberFormat="1" applyFont="1" applyFill="1" applyBorder="1" applyAlignment="1" applyProtection="1">
      <alignment horizontal="center" vertical="center" wrapText="1"/>
    </xf>
    <xf numFmtId="165" fontId="0" fillId="33" borderId="19" xfId="1" applyFont="1" applyFill="1" applyBorder="1" applyAlignment="1">
      <alignment horizontal="center" vertical="center"/>
    </xf>
    <xf numFmtId="165" fontId="0" fillId="33" borderId="19" xfId="1" applyFont="1" applyFill="1" applyBorder="1"/>
    <xf numFmtId="165" fontId="0" fillId="33" borderId="10" xfId="1" applyNumberFormat="1" applyFont="1" applyFill="1" applyBorder="1" applyAlignment="1">
      <alignment horizontal="center" vertical="center"/>
    </xf>
    <xf numFmtId="165" fontId="0" fillId="33" borderId="0" xfId="1" applyNumberFormat="1" applyFont="1" applyFill="1" applyBorder="1" applyAlignment="1">
      <alignment horizontal="center" vertical="center"/>
    </xf>
    <xf numFmtId="167" fontId="0" fillId="33" borderId="19" xfId="0" applyNumberFormat="1" applyFill="1" applyBorder="1"/>
    <xf numFmtId="168" fontId="0" fillId="33" borderId="19" xfId="0" applyNumberFormat="1" applyFill="1" applyBorder="1"/>
    <xf numFmtId="167" fontId="25" fillId="0" borderId="19" xfId="1" applyNumberFormat="1" applyFont="1" applyBorder="1" applyAlignment="1">
      <alignment horizontal="center"/>
    </xf>
    <xf numFmtId="167" fontId="25" fillId="33" borderId="0" xfId="1" applyNumberFormat="1" applyFont="1" applyFill="1" applyBorder="1" applyAlignment="1">
      <alignment horizontal="center"/>
    </xf>
    <xf numFmtId="0" fontId="0" fillId="33" borderId="0" xfId="0" applyFill="1" applyBorder="1" applyAlignment="1">
      <alignment horizontal="center"/>
    </xf>
    <xf numFmtId="0" fontId="0" fillId="0" borderId="0" xfId="0"/>
    <xf numFmtId="164" fontId="0" fillId="33" borderId="0" xfId="0" applyNumberFormat="1" applyFill="1"/>
    <xf numFmtId="0" fontId="19" fillId="0" borderId="19" xfId="0" applyNumberFormat="1" applyFont="1" applyFill="1" applyBorder="1" applyAlignment="1" applyProtection="1">
      <alignment horizontal="center" vertical="center" wrapText="1"/>
    </xf>
    <xf numFmtId="0" fontId="16" fillId="33" borderId="0" xfId="0" applyFont="1" applyFill="1" applyBorder="1" applyAlignment="1">
      <alignment vertical="center"/>
    </xf>
    <xf numFmtId="0" fontId="16" fillId="33" borderId="19" xfId="0" applyFont="1" applyFill="1" applyBorder="1" applyAlignment="1">
      <alignment vertical="center"/>
    </xf>
    <xf numFmtId="167" fontId="0" fillId="33" borderId="19" xfId="1" applyNumberFormat="1" applyFont="1" applyFill="1" applyBorder="1"/>
    <xf numFmtId="167" fontId="0" fillId="35" borderId="19" xfId="1" applyNumberFormat="1" applyFont="1" applyFill="1" applyBorder="1"/>
    <xf numFmtId="167" fontId="0" fillId="0" borderId="0" xfId="1" applyNumberFormat="1" applyFont="1"/>
    <xf numFmtId="167" fontId="0" fillId="33" borderId="19" xfId="1" applyNumberFormat="1" applyFont="1" applyFill="1" applyBorder="1" applyAlignment="1">
      <alignment horizontal="center" vertical="center"/>
    </xf>
    <xf numFmtId="165" fontId="0" fillId="33" borderId="19" xfId="1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2" fontId="0" fillId="33" borderId="19" xfId="0" applyNumberFormat="1" applyFill="1" applyBorder="1"/>
    <xf numFmtId="8" fontId="0" fillId="33" borderId="0" xfId="0" applyNumberFormat="1" applyFill="1"/>
    <xf numFmtId="0" fontId="0" fillId="33" borderId="0" xfId="0" applyFill="1" applyBorder="1" applyAlignment="1">
      <alignment horizontal="left" wrapText="1"/>
    </xf>
    <xf numFmtId="167" fontId="0" fillId="33" borderId="19" xfId="1" applyNumberFormat="1" applyFont="1" applyFill="1" applyBorder="1" applyAlignment="1">
      <alignment horizontal="right"/>
    </xf>
    <xf numFmtId="2" fontId="16" fillId="34" borderId="19" xfId="0" applyNumberFormat="1" applyFont="1" applyFill="1" applyBorder="1" applyAlignment="1">
      <alignment horizontal="center" vertical="center"/>
    </xf>
    <xf numFmtId="167" fontId="0" fillId="33" borderId="0" xfId="1" applyNumberFormat="1" applyFont="1" applyFill="1" applyBorder="1"/>
    <xf numFmtId="167" fontId="0" fillId="33" borderId="0" xfId="1" applyNumberFormat="1" applyFont="1" applyFill="1" applyBorder="1" applyAlignment="1">
      <alignment horizontal="right"/>
    </xf>
    <xf numFmtId="2" fontId="0" fillId="33" borderId="0" xfId="0" applyNumberFormat="1" applyFill="1"/>
    <xf numFmtId="0" fontId="0" fillId="33" borderId="19" xfId="0" applyNumberFormat="1" applyFill="1" applyBorder="1" applyAlignment="1">
      <alignment horizontal="center"/>
    </xf>
    <xf numFmtId="0" fontId="0" fillId="33" borderId="19" xfId="0" applyFill="1" applyBorder="1" applyAlignment="1">
      <alignment horizontal="center"/>
    </xf>
    <xf numFmtId="165" fontId="0" fillId="33" borderId="19" xfId="0" applyNumberFormat="1" applyFill="1" applyBorder="1" applyAlignment="1">
      <alignment horizontal="center"/>
    </xf>
    <xf numFmtId="0" fontId="0" fillId="0" borderId="19" xfId="0" applyBorder="1"/>
    <xf numFmtId="0" fontId="30" fillId="0" borderId="19" xfId="0" applyFont="1" applyBorder="1" applyAlignment="1">
      <alignment horizontal="center"/>
    </xf>
    <xf numFmtId="41" fontId="0" fillId="0" borderId="19" xfId="49" applyFont="1" applyBorder="1"/>
    <xf numFmtId="0" fontId="16" fillId="0" borderId="19" xfId="0" applyFont="1" applyFill="1" applyBorder="1" applyAlignment="1">
      <alignment horizontal="left" vertical="center"/>
    </xf>
    <xf numFmtId="41" fontId="16" fillId="0" borderId="19" xfId="0" applyNumberFormat="1" applyFont="1" applyBorder="1"/>
    <xf numFmtId="0" fontId="0" fillId="0" borderId="19" xfId="0" applyFill="1" applyBorder="1" applyAlignment="1">
      <alignment horizontal="center"/>
    </xf>
    <xf numFmtId="0" fontId="0" fillId="0" borderId="19" xfId="0" applyFill="1" applyBorder="1" applyAlignment="1">
      <alignment horizontal="center" vertical="center"/>
    </xf>
    <xf numFmtId="2" fontId="0" fillId="0" borderId="19" xfId="0" applyNumberFormat="1" applyFill="1" applyBorder="1"/>
    <xf numFmtId="0" fontId="0" fillId="0" borderId="19" xfId="0" applyFill="1" applyBorder="1"/>
    <xf numFmtId="41" fontId="0" fillId="0" borderId="0" xfId="0" applyNumberFormat="1"/>
    <xf numFmtId="41" fontId="0" fillId="0" borderId="19" xfId="0" applyNumberFormat="1" applyBorder="1"/>
    <xf numFmtId="0" fontId="16" fillId="33" borderId="0" xfId="0" applyFont="1" applyFill="1" applyBorder="1" applyAlignment="1">
      <alignment horizontal="center" vertical="center" wrapText="1"/>
    </xf>
    <xf numFmtId="2" fontId="0" fillId="33" borderId="0" xfId="0" applyNumberFormat="1" applyFill="1" applyBorder="1" applyAlignment="1">
      <alignment horizontal="center" vertical="center"/>
    </xf>
    <xf numFmtId="2" fontId="16" fillId="33" borderId="0" xfId="0" applyNumberFormat="1" applyFont="1" applyFill="1" applyBorder="1" applyAlignment="1">
      <alignment horizontal="center" vertical="center"/>
    </xf>
    <xf numFmtId="0" fontId="0" fillId="33" borderId="0" xfId="0" applyFill="1" applyBorder="1" applyAlignment="1">
      <alignment horizontal="left" vertical="top" wrapText="1"/>
    </xf>
    <xf numFmtId="165" fontId="16" fillId="34" borderId="10" xfId="1" applyNumberFormat="1" applyFont="1" applyFill="1" applyBorder="1" applyAlignment="1">
      <alignment horizontal="center" vertical="center"/>
    </xf>
    <xf numFmtId="0" fontId="0" fillId="33" borderId="0" xfId="0" applyFill="1" applyBorder="1" applyAlignment="1">
      <alignment vertical="center" wrapText="1"/>
    </xf>
    <xf numFmtId="0" fontId="16" fillId="33" borderId="10" xfId="0" applyFont="1" applyFill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0" fillId="0" borderId="19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center" wrapText="1"/>
    </xf>
    <xf numFmtId="0" fontId="16" fillId="33" borderId="19" xfId="0" applyFont="1" applyFill="1" applyBorder="1" applyAlignment="1">
      <alignment horizontal="center"/>
    </xf>
    <xf numFmtId="0" fontId="0" fillId="33" borderId="19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33" borderId="0" xfId="0" applyFill="1" applyAlignment="1">
      <alignment horizontal="center"/>
    </xf>
    <xf numFmtId="0" fontId="0" fillId="0" borderId="20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0" fillId="0" borderId="22" xfId="0" applyFill="1" applyBorder="1" applyAlignment="1">
      <alignment horizontal="left" vertical="top" wrapText="1"/>
    </xf>
    <xf numFmtId="10" fontId="0" fillId="33" borderId="19" xfId="2" applyNumberFormat="1" applyFont="1" applyFill="1" applyBorder="1" applyAlignment="1">
      <alignment horizontal="center" vertical="center"/>
    </xf>
    <xf numFmtId="0" fontId="0" fillId="33" borderId="10" xfId="0" applyFill="1" applyBorder="1" applyAlignment="1">
      <alignment horizontal="left" vertical="top" wrapText="1"/>
    </xf>
    <xf numFmtId="0" fontId="0" fillId="33" borderId="10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 wrapText="1"/>
    </xf>
    <xf numFmtId="0" fontId="0" fillId="33" borderId="11" xfId="0" applyFill="1" applyBorder="1" applyAlignment="1">
      <alignment horizontal="left" vertical="top" wrapText="1"/>
    </xf>
    <xf numFmtId="0" fontId="0" fillId="33" borderId="12" xfId="0" applyFill="1" applyBorder="1" applyAlignment="1">
      <alignment horizontal="left" vertical="top" wrapText="1"/>
    </xf>
    <xf numFmtId="0" fontId="0" fillId="33" borderId="13" xfId="0" applyFill="1" applyBorder="1" applyAlignment="1">
      <alignment horizontal="left" vertical="top" wrapText="1"/>
    </xf>
    <xf numFmtId="0" fontId="0" fillId="33" borderId="14" xfId="0" applyFill="1" applyBorder="1" applyAlignment="1">
      <alignment horizontal="left" vertical="top" wrapText="1"/>
    </xf>
    <xf numFmtId="0" fontId="0" fillId="33" borderId="0" xfId="0" applyFill="1" applyBorder="1" applyAlignment="1">
      <alignment horizontal="left" vertical="top" wrapText="1"/>
    </xf>
    <xf numFmtId="0" fontId="0" fillId="33" borderId="15" xfId="0" applyFill="1" applyBorder="1" applyAlignment="1">
      <alignment horizontal="left" vertical="top" wrapText="1"/>
    </xf>
    <xf numFmtId="0" fontId="0" fillId="33" borderId="16" xfId="0" applyFill="1" applyBorder="1" applyAlignment="1">
      <alignment horizontal="left" vertical="top" wrapText="1"/>
    </xf>
    <xf numFmtId="0" fontId="0" fillId="33" borderId="17" xfId="0" applyFill="1" applyBorder="1" applyAlignment="1">
      <alignment horizontal="left" vertical="top" wrapText="1"/>
    </xf>
    <xf numFmtId="0" fontId="0" fillId="33" borderId="18" xfId="0" applyFill="1" applyBorder="1" applyAlignment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0" fillId="33" borderId="19" xfId="0" applyFill="1" applyBorder="1" applyAlignment="1">
      <alignment horizontal="left" vertical="top"/>
    </xf>
    <xf numFmtId="41" fontId="0" fillId="33" borderId="19" xfId="49" applyFont="1" applyFill="1" applyBorder="1" applyAlignment="1">
      <alignment horizontal="center" vertical="center"/>
    </xf>
    <xf numFmtId="41" fontId="0" fillId="0" borderId="19" xfId="49" applyFont="1" applyFill="1" applyBorder="1" applyAlignment="1">
      <alignment horizontal="center"/>
    </xf>
  </cellXfs>
  <cellStyles count="50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o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Hipervínculo" xfId="46" builtinId="8" customBuiltin="1"/>
    <cellStyle name="Hipervínculo visitado" xfId="47" builtinId="9" customBuiltin="1"/>
    <cellStyle name="Incorrecto" xfId="9" builtinId="27" customBuiltin="1"/>
    <cellStyle name="Millares" xfId="1" builtinId="3"/>
    <cellStyle name="Millares [0]" xfId="49" builtinId="6"/>
    <cellStyle name="Millares 2" xfId="48"/>
    <cellStyle name="Neutral" xfId="10" builtinId="28" customBuiltin="1"/>
    <cellStyle name="Normal" xfId="0" builtinId="0"/>
    <cellStyle name="Normal 2" xfId="44"/>
    <cellStyle name="Normal 3" xfId="45"/>
    <cellStyle name="Notas" xfId="17" builtinId="10" customBuiltin="1"/>
    <cellStyle name="Porcentaje" xfId="2" builtinId="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2"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Colombia: número total de espectadores</a:t>
            </a:r>
          </a:p>
          <a:p>
            <a:pPr>
              <a:defRPr/>
            </a:pPr>
            <a:r>
              <a:rPr lang="en-US"/>
              <a:t>2007-2017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'1. COL. NUME. TOTAL DE EXP.'!$E$32</c:f>
              <c:strCache>
                <c:ptCount val="1"/>
                <c:pt idx="0">
                  <c:v>ASISTENCIA</c:v>
                </c:pt>
              </c:strCache>
            </c:strRef>
          </c:tx>
          <c:invertIfNegative val="0"/>
          <c:dPt>
            <c:idx val="7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1-3DA6-4AE7-AA88-0AA4CCC83A10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3DA6-4AE7-AA88-0AA4CCC83A10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5-D1A0-4575-AC0C-2DF745E1A050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D1A0-4575-AC0C-2DF745E1A050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D1A0-4575-AC0C-2DF745E1A050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 COL. NUME. TOTAL DE EXP.'!$C$33:$C$43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'1. COL. NUME. TOTAL DE EXP.'!$F$33:$F$43</c:f>
              <c:numCache>
                <c:formatCode>_-* #,##0.00\ _€_-;\-* #,##0.00\ _€_-;_-* "-"??\ _€_-;_-@_-</c:formatCode>
                <c:ptCount val="11"/>
                <c:pt idx="0">
                  <c:v>20.668958</c:v>
                </c:pt>
                <c:pt idx="1">
                  <c:v>21.562877</c:v>
                </c:pt>
                <c:pt idx="2">
                  <c:v>27.067685000000001</c:v>
                </c:pt>
                <c:pt idx="3">
                  <c:v>33.655090999999999</c:v>
                </c:pt>
                <c:pt idx="4">
                  <c:v>38.011963000000002</c:v>
                </c:pt>
                <c:pt idx="5">
                  <c:v>40.849316999999999</c:v>
                </c:pt>
                <c:pt idx="6">
                  <c:v>43.278908999999999</c:v>
                </c:pt>
                <c:pt idx="7">
                  <c:v>46.526192000000002</c:v>
                </c:pt>
                <c:pt idx="8">
                  <c:v>58.805760999999997</c:v>
                </c:pt>
                <c:pt idx="9">
                  <c:v>61.437967999999998</c:v>
                </c:pt>
                <c:pt idx="10">
                  <c:v>62.611454000000002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A6-4AE7-AA88-0AA4CCC83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2"/>
        <c:gapDepth val="75"/>
        <c:shape val="box"/>
        <c:axId val="192487424"/>
        <c:axId val="192488960"/>
        <c:axId val="0"/>
      </c:bar3DChart>
      <c:catAx>
        <c:axId val="19248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s-CO"/>
          </a:p>
        </c:txPr>
        <c:crossAx val="192488960"/>
        <c:crosses val="autoZero"/>
        <c:auto val="1"/>
        <c:lblAlgn val="ctr"/>
        <c:lblOffset val="100"/>
        <c:noMultiLvlLbl val="0"/>
      </c:catAx>
      <c:valAx>
        <c:axId val="19248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Millones de Espectadores</a:t>
                </a:r>
              </a:p>
            </c:rich>
          </c:tx>
          <c:overlay val="0"/>
        </c:title>
        <c:numFmt formatCode="_-* #,##0.00\ _€_-;\-* #,##0.00\ _€_-;_-* &quot;-&quot;??\ _€_-;_-@_-" sourceLinked="1"/>
        <c:majorTickMark val="out"/>
        <c:minorTickMark val="none"/>
        <c:tickLblPos val="nextTo"/>
        <c:crossAx val="1924874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Índice de Asistencia a cine en Colombia</a:t>
            </a:r>
          </a:p>
          <a:p>
            <a:pPr>
              <a:defRPr/>
            </a:pPr>
            <a:r>
              <a:rPr lang="es-ES"/>
              <a:t>2007-2017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'2. INDICE ASIST. X HABT.'!$F$6</c:f>
              <c:strCache>
                <c:ptCount val="1"/>
                <c:pt idx="0">
                  <c:v>INDICE</c:v>
                </c:pt>
              </c:strCache>
            </c:strRef>
          </c:tx>
          <c:dLbls>
            <c:dLbl>
              <c:idx val="6"/>
              <c:layout>
                <c:manualLayout>
                  <c:x val="-3.9563428374462799E-2"/>
                  <c:y val="-3.83980223680705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29F-4C8B-9F56-C4D53BFB669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 baseline="0"/>
                      <a:t>1,22</a:t>
                    </a:r>
                    <a:endParaRPr lang="en-US"/>
                  </a:p>
                </c:rich>
              </c:tx>
              <c:dLblPos val="t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29F-4C8B-9F56-C4D53BFB669F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 INDICE ASIST. X HABT.'!$C$7:$C$17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'2. INDICE ASIST. X HABT.'!$F$7:$F$17</c:f>
              <c:numCache>
                <c:formatCode>0.00</c:formatCode>
                <c:ptCount val="11"/>
                <c:pt idx="0">
                  <c:v>0.47053045752413059</c:v>
                </c:pt>
                <c:pt idx="1">
                  <c:v>0.48509157705199374</c:v>
                </c:pt>
                <c:pt idx="2">
                  <c:v>0.60178719180613671</c:v>
                </c:pt>
                <c:pt idx="3">
                  <c:v>0.73951655985253573</c:v>
                </c:pt>
                <c:pt idx="4">
                  <c:v>0.8255465825406979</c:v>
                </c:pt>
                <c:pt idx="5">
                  <c:v>0.87693684723330811</c:v>
                </c:pt>
                <c:pt idx="6">
                  <c:v>0.91846156187094907</c:v>
                </c:pt>
                <c:pt idx="7">
                  <c:v>0.97617388957740925</c:v>
                </c:pt>
                <c:pt idx="8">
                  <c:v>1.2199766178343625</c:v>
                </c:pt>
                <c:pt idx="9">
                  <c:v>1.2603252649334815</c:v>
                </c:pt>
                <c:pt idx="10">
                  <c:v>1.2702254048959936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9F-4C8B-9F56-C4D53BFB669F}"/>
            </c:ext>
          </c:extLst>
        </c:ser>
        <c:ser>
          <c:idx val="1"/>
          <c:order val="1"/>
          <c:cat>
            <c:numRef>
              <c:f>'2. INDICE ASIST. X HABT.'!$C$7:$C$17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'2. INDICE ASIST. X HABT.'!$G$7:$G$14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29F-4C8B-9F56-C4D53BFB6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726336"/>
        <c:axId val="193727872"/>
      </c:lineChart>
      <c:catAx>
        <c:axId val="19372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700"/>
            </a:pPr>
            <a:endParaRPr lang="es-CO"/>
          </a:p>
        </c:txPr>
        <c:crossAx val="193727872"/>
        <c:crosses val="autoZero"/>
        <c:auto val="1"/>
        <c:lblAlgn val="ctr"/>
        <c:lblOffset val="100"/>
        <c:noMultiLvlLbl val="0"/>
      </c:catAx>
      <c:valAx>
        <c:axId val="1937278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Espectadores por Habitante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937263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Número de Espectadores </a:t>
            </a:r>
          </a:p>
          <a:p>
            <a:pPr>
              <a:defRPr/>
            </a:pPr>
            <a:r>
              <a:rPr lang="en-US"/>
              <a:t>2007-2017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'3. COL. ESPECTADORES X SEM.'!$E$7</c:f>
              <c:strCache>
                <c:ptCount val="1"/>
                <c:pt idx="0">
                  <c:v>ASISTENCIA SEM 1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7888445048637198E-3"/>
                  <c:y val="-2.498125703212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F71-479A-82A6-016F2168A299}"/>
                </c:ext>
              </c:extLst>
            </c:dLbl>
            <c:dLbl>
              <c:idx val="1"/>
              <c:layout>
                <c:manualLayout>
                  <c:x val="-3.4085483523253398E-17"/>
                  <c:y val="-1.78437550229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71-479A-82A6-016F2168A299}"/>
                </c:ext>
              </c:extLst>
            </c:dLbl>
            <c:dLbl>
              <c:idx val="2"/>
              <c:layout>
                <c:manualLayout>
                  <c:x val="0"/>
                  <c:y val="-1.78437550229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F71-479A-82A6-016F2168A299}"/>
                </c:ext>
              </c:extLst>
            </c:dLbl>
            <c:dLbl>
              <c:idx val="3"/>
              <c:layout>
                <c:manualLayout>
                  <c:x val="9.29614834954572E-4"/>
                  <c:y val="-2.14125060275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71-479A-82A6-016F2168A299}"/>
                </c:ext>
              </c:extLst>
            </c:dLbl>
            <c:dLbl>
              <c:idx val="4"/>
              <c:layout>
                <c:manualLayout>
                  <c:x val="2.78877130684522E-3"/>
                  <c:y val="-5.35312650688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F71-479A-82A6-016F2168A299}"/>
                </c:ext>
              </c:extLst>
            </c:dLbl>
            <c:dLbl>
              <c:idx val="5"/>
              <c:layout>
                <c:manualLayout>
                  <c:x val="-9.29614834954572E-4"/>
                  <c:y val="-2.498125703212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71-479A-82A6-016F2168A299}"/>
                </c:ext>
              </c:extLst>
            </c:dLbl>
            <c:dLbl>
              <c:idx val="6"/>
              <c:layout>
                <c:manualLayout>
                  <c:x val="4.6480741747728597E-3"/>
                  <c:y val="-1.070625301376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F71-479A-82A6-016F2168A299}"/>
                </c:ext>
              </c:extLst>
            </c:dLbl>
            <c:dLbl>
              <c:idx val="7"/>
              <c:layout>
                <c:manualLayout>
                  <c:x val="2.7888445048637198E-3"/>
                  <c:y val="-1.070625301376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71-479A-82A6-016F2168A29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'3. COL. ESPECTADORES X SEM.'!$C$8:$C$18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'3. COL. ESPECTADORES X SEM.'!$H$8:$H$18</c:f>
              <c:numCache>
                <c:formatCode>_-* #,##0.00\ _€_-;\-* #,##0.00\ _€_-;_-* "-"??\ _€_-;_-@_-</c:formatCode>
                <c:ptCount val="11"/>
                <c:pt idx="0">
                  <c:v>10.883429</c:v>
                </c:pt>
                <c:pt idx="1">
                  <c:v>10.9329</c:v>
                </c:pt>
                <c:pt idx="2">
                  <c:v>12.525838</c:v>
                </c:pt>
                <c:pt idx="3">
                  <c:v>16.639700000000001</c:v>
                </c:pt>
                <c:pt idx="4">
                  <c:v>19.047910999999999</c:v>
                </c:pt>
                <c:pt idx="5">
                  <c:v>20.237902999999999</c:v>
                </c:pt>
                <c:pt idx="6">
                  <c:v>22.006699000000001</c:v>
                </c:pt>
                <c:pt idx="7">
                  <c:v>23.292190000000002</c:v>
                </c:pt>
                <c:pt idx="8">
                  <c:v>30.398902</c:v>
                </c:pt>
                <c:pt idx="9">
                  <c:v>32.312398999999999</c:v>
                </c:pt>
                <c:pt idx="10">
                  <c:v>32.945459999999997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F71-479A-82A6-016F2168A299}"/>
            </c:ext>
          </c:extLst>
        </c:ser>
        <c:ser>
          <c:idx val="1"/>
          <c:order val="1"/>
          <c:tx>
            <c:strRef>
              <c:f>'3. COL. ESPECTADORES X SEM.'!$F$7</c:f>
              <c:strCache>
                <c:ptCount val="1"/>
                <c:pt idx="0">
                  <c:v>ASISTENCIA SEM 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776890097274301E-3"/>
                  <c:y val="-2.498125703212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71-479A-82A6-016F2168A299}"/>
                </c:ext>
              </c:extLst>
            </c:dLbl>
            <c:dLbl>
              <c:idx val="1"/>
              <c:layout>
                <c:manualLayout>
                  <c:x val="7.4369186796365699E-3"/>
                  <c:y val="-1.07062530137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F71-479A-82A6-016F2168A299}"/>
                </c:ext>
              </c:extLst>
            </c:dLbl>
            <c:dLbl>
              <c:idx val="3"/>
              <c:layout>
                <c:manualLayout>
                  <c:x val="8.3665335145911499E-3"/>
                  <c:y val="-1.78437550229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71-479A-82A6-016F2168A299}"/>
                </c:ext>
              </c:extLst>
            </c:dLbl>
            <c:dLbl>
              <c:idx val="4"/>
              <c:layout>
                <c:manualLayout>
                  <c:x val="6.5073038446820004E-3"/>
                  <c:y val="-4.99625140642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F71-479A-82A6-016F2168A299}"/>
                </c:ext>
              </c:extLst>
            </c:dLbl>
            <c:dLbl>
              <c:idx val="5"/>
              <c:layout>
                <c:manualLayout>
                  <c:x val="5.5776890097274301E-3"/>
                  <c:y val="-1.427500401835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F71-479A-82A6-016F2168A299}"/>
                </c:ext>
              </c:extLst>
            </c:dLbl>
            <c:dLbl>
              <c:idx val="6"/>
              <c:layout>
                <c:manualLayout>
                  <c:x val="4.6480741747728597E-3"/>
                  <c:y val="-1.78437550229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F71-479A-82A6-016F2168A299}"/>
                </c:ext>
              </c:extLst>
            </c:dLbl>
            <c:dLbl>
              <c:idx val="7"/>
              <c:layout>
                <c:manualLayout>
                  <c:x val="2.7888445048637198E-3"/>
                  <c:y val="-1.427500401835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F71-479A-82A6-016F2168A29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'3. COL. ESPECTADORES X SEM.'!$C$8:$C$18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'3. COL. ESPECTADORES X SEM.'!$I$8:$I$18</c:f>
              <c:numCache>
                <c:formatCode>_-* #,##0.00\ _€_-;\-* #,##0.00\ _€_-;_-* "-"??\ _€_-;_-@_-</c:formatCode>
                <c:ptCount val="11"/>
                <c:pt idx="0">
                  <c:v>9.7855290000000004</c:v>
                </c:pt>
                <c:pt idx="1">
                  <c:v>10.629977</c:v>
                </c:pt>
                <c:pt idx="2">
                  <c:v>14.541847000000001</c:v>
                </c:pt>
                <c:pt idx="3">
                  <c:v>17.015391000000001</c:v>
                </c:pt>
                <c:pt idx="4">
                  <c:v>18.964051999999999</c:v>
                </c:pt>
                <c:pt idx="5">
                  <c:v>20.611414</c:v>
                </c:pt>
                <c:pt idx="6">
                  <c:v>21.272210000000001</c:v>
                </c:pt>
                <c:pt idx="7">
                  <c:v>23.234002</c:v>
                </c:pt>
                <c:pt idx="8">
                  <c:v>28.408124999999998</c:v>
                </c:pt>
                <c:pt idx="9">
                  <c:v>29.125568999999999</c:v>
                </c:pt>
                <c:pt idx="10">
                  <c:v>29.665994000000001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FF71-479A-82A6-016F2168A2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3703936"/>
        <c:axId val="193705472"/>
        <c:axId val="0"/>
      </c:bar3DChart>
      <c:catAx>
        <c:axId val="19370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300"/>
            </a:pPr>
            <a:endParaRPr lang="es-CO"/>
          </a:p>
        </c:txPr>
        <c:crossAx val="193705472"/>
        <c:crosses val="autoZero"/>
        <c:auto val="1"/>
        <c:lblAlgn val="ctr"/>
        <c:lblOffset val="100"/>
        <c:noMultiLvlLbl val="0"/>
      </c:catAx>
      <c:valAx>
        <c:axId val="19370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Millones de Espectadores</a:t>
                </a:r>
              </a:p>
            </c:rich>
          </c:tx>
          <c:overlay val="0"/>
        </c:title>
        <c:numFmt formatCode="_-* #,##0.00\ _€_-;\-* #,##0.00\ _€_-;_-* &quot;-&quot;??\ _€_-;_-@_-" sourceLinked="1"/>
        <c:majorTickMark val="none"/>
        <c:minorTickMark val="none"/>
        <c:tickLblPos val="nextTo"/>
        <c:crossAx val="19370393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/>
            </a:pPr>
            <a:r>
              <a:rPr lang="es-ES" sz="1500"/>
              <a:t>Colombia: taquilla del mercado cinematográfico Pesos/USD</a:t>
            </a:r>
          </a:p>
          <a:p>
            <a:pPr>
              <a:defRPr sz="1500"/>
            </a:pPr>
            <a:r>
              <a:rPr lang="es-ES" sz="1500"/>
              <a:t>2007-2017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'4. COL. TAQUILA MERC. PESOS-USD'!$D$7</c:f>
              <c:strCache>
                <c:ptCount val="1"/>
                <c:pt idx="0">
                  <c:v>TAQUILLA- En miles de millones de COP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358-495D-96D8-8007B32106EC}"/>
              </c:ext>
            </c:extLst>
          </c:dPt>
          <c:cat>
            <c:numRef>
              <c:f>'4. COL. TAQUILA MERC. PESOS-USD'!$C$8:$C$18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'4. COL. TAQUILA MERC. PESOS-USD'!$E$8:$E$18</c:f>
              <c:numCache>
                <c:formatCode>_-* #,##0.00\ _€_-;\-* #,##0.00\ _€_-;_-* "-"??\ _€_-;_-@_-</c:formatCode>
                <c:ptCount val="11"/>
                <c:pt idx="0">
                  <c:v>148.72588390300001</c:v>
                </c:pt>
                <c:pt idx="1">
                  <c:v>159.980785142</c:v>
                </c:pt>
                <c:pt idx="2">
                  <c:v>198.07859488700001</c:v>
                </c:pt>
                <c:pt idx="3">
                  <c:v>258.08733764999999</c:v>
                </c:pt>
                <c:pt idx="4">
                  <c:v>294.04287494300002</c:v>
                </c:pt>
                <c:pt idx="5">
                  <c:v>327.77498144899999</c:v>
                </c:pt>
                <c:pt idx="6">
                  <c:v>351.99928098300001</c:v>
                </c:pt>
                <c:pt idx="7">
                  <c:v>384.03359092300002</c:v>
                </c:pt>
                <c:pt idx="8">
                  <c:v>492.20915000000002</c:v>
                </c:pt>
                <c:pt idx="9">
                  <c:v>531.12159453300001</c:v>
                </c:pt>
                <c:pt idx="10">
                  <c:v>545.10860811700002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58-495D-96D8-8007B32106EC}"/>
            </c:ext>
          </c:extLst>
        </c:ser>
        <c:ser>
          <c:idx val="1"/>
          <c:order val="1"/>
          <c:tx>
            <c:strRef>
              <c:f>'4. COL. TAQUILA MERC. PESOS-USD'!$F$7</c:f>
              <c:strCache>
                <c:ptCount val="1"/>
                <c:pt idx="0">
                  <c:v>TAQUILLA-MM USD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358-495D-96D8-8007B32106EC}"/>
              </c:ext>
            </c:extLst>
          </c:dPt>
          <c:cat>
            <c:numRef>
              <c:f>'4. COL. TAQUILA MERC. PESOS-USD'!$C$8:$C$18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'4. COL. TAQUILA MERC. PESOS-USD'!$G$8:$G$18</c:f>
              <c:numCache>
                <c:formatCode>_-* #,##0.00\ _€_-;\-* #,##0.00\ _€_-;_-* "-"??\ _€_-;_-@_-</c:formatCode>
                <c:ptCount val="11"/>
                <c:pt idx="0">
                  <c:v>54.151650628989209</c:v>
                </c:pt>
                <c:pt idx="1">
                  <c:v>58.24960226836631</c:v>
                </c:pt>
                <c:pt idx="2">
                  <c:v>72.121157299005645</c:v>
                </c:pt>
                <c:pt idx="3">
                  <c:v>93.970564997979224</c:v>
                </c:pt>
                <c:pt idx="4">
                  <c:v>107.06211061580866</c:v>
                </c:pt>
                <c:pt idx="5">
                  <c:v>119.344096767487</c:v>
                </c:pt>
                <c:pt idx="6">
                  <c:v>128.16425483730026</c:v>
                </c:pt>
                <c:pt idx="7">
                  <c:v>139.82806690879565</c:v>
                </c:pt>
                <c:pt idx="8">
                  <c:v>179.2151925926735</c:v>
                </c:pt>
                <c:pt idx="9">
                  <c:v>173.9431832283145</c:v>
                </c:pt>
                <c:pt idx="10">
                  <c:v>182.2240300984148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58-495D-96D8-8007B3210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20581888"/>
        <c:axId val="220583424"/>
        <c:axId val="0"/>
      </c:bar3DChart>
      <c:catAx>
        <c:axId val="22058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583424"/>
        <c:crosses val="autoZero"/>
        <c:auto val="1"/>
        <c:lblAlgn val="ctr"/>
        <c:lblOffset val="100"/>
        <c:noMultiLvlLbl val="0"/>
      </c:catAx>
      <c:valAx>
        <c:axId val="220583424"/>
        <c:scaling>
          <c:orientation val="minMax"/>
        </c:scaling>
        <c:delete val="0"/>
        <c:axPos val="l"/>
        <c:majorGridlines/>
        <c:numFmt formatCode="_-* #,##0.00\ _€_-;\-* #,##0.00\ _€_-;_-* &quot;-&quot;??\ _€_-;_-@_-" sourceLinked="1"/>
        <c:majorTickMark val="none"/>
        <c:minorTickMark val="none"/>
        <c:tickLblPos val="nextTo"/>
        <c:crossAx val="22058188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/>
            </a:pPr>
            <a:endParaRPr lang="es-CO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Estrenos cinematográficos</a:t>
            </a:r>
            <a:r>
              <a:rPr lang="en-US" baseline="0"/>
              <a:t> en Colombia</a:t>
            </a:r>
          </a:p>
          <a:p>
            <a:pPr>
              <a:defRPr/>
            </a:pPr>
            <a:r>
              <a:rPr lang="en-US" baseline="0"/>
              <a:t>2007-2017</a:t>
            </a:r>
            <a:endParaRPr lang="en-US"/>
          </a:p>
        </c:rich>
      </c:tx>
      <c:layout>
        <c:manualLayout>
          <c:xMode val="edge"/>
          <c:yMode val="edge"/>
          <c:x val="0.24190337709851301"/>
          <c:y val="2.72201429057502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CB04-4AB0-92DC-D93D5EE030A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'5. ESTRENOS CINEMATO EN COL'!$B$5:$B$15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'5. ESTRENOS CINEMATO EN COL'!$C$5:$C$15</c:f>
              <c:numCache>
                <c:formatCode>General</c:formatCode>
                <c:ptCount val="11"/>
                <c:pt idx="0">
                  <c:v>189</c:v>
                </c:pt>
                <c:pt idx="1">
                  <c:v>213</c:v>
                </c:pt>
                <c:pt idx="2">
                  <c:v>214</c:v>
                </c:pt>
                <c:pt idx="3">
                  <c:v>206</c:v>
                </c:pt>
                <c:pt idx="4">
                  <c:v>206</c:v>
                </c:pt>
                <c:pt idx="5">
                  <c:v>213</c:v>
                </c:pt>
                <c:pt idx="6">
                  <c:v>244</c:v>
                </c:pt>
                <c:pt idx="7">
                  <c:v>274</c:v>
                </c:pt>
                <c:pt idx="8">
                  <c:v>338</c:v>
                </c:pt>
                <c:pt idx="9">
                  <c:v>312</c:v>
                </c:pt>
                <c:pt idx="10">
                  <c:v>312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'5. ESTRENOS CINEMATO EN COL'!#REF!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CB04-4AB0-92DC-D93D5EE03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20742400"/>
        <c:axId val="220743936"/>
        <c:axId val="0"/>
      </c:bar3DChart>
      <c:catAx>
        <c:axId val="22074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s-CO"/>
          </a:p>
        </c:txPr>
        <c:crossAx val="220743936"/>
        <c:crosses val="autoZero"/>
        <c:auto val="1"/>
        <c:lblAlgn val="ctr"/>
        <c:lblOffset val="100"/>
        <c:noMultiLvlLbl val="0"/>
      </c:catAx>
      <c:valAx>
        <c:axId val="2207439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Nùmero de Estrenos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207424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Estrenos películas</a:t>
            </a:r>
            <a:r>
              <a:rPr lang="en-US" baseline="0"/>
              <a:t> colombianas</a:t>
            </a:r>
          </a:p>
          <a:p>
            <a:pPr>
              <a:defRPr/>
            </a:pPr>
            <a:r>
              <a:rPr lang="en-US" baseline="0"/>
              <a:t>2007-2017</a:t>
            </a:r>
          </a:p>
        </c:rich>
      </c:tx>
      <c:layout>
        <c:manualLayout>
          <c:xMode val="edge"/>
          <c:yMode val="edge"/>
          <c:x val="0.31837844620001898"/>
          <c:y val="2.1294361856600101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</c:spPr>
          <c:invertIfNegative val="0"/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054E-4530-B04F-EA9C40BA7EC1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2-92B7-41CE-B40A-2EA9D8DB9BC5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4-92B7-41CE-B40A-2EA9D8DB9BC5}"/>
              </c:ext>
            </c:extLst>
          </c:dPt>
          <c:dLbls>
            <c:dLbl>
              <c:idx val="5"/>
              <c:layout>
                <c:manualLayout>
                  <c:x val="1.6354017345045001E-3"/>
                  <c:y val="-2.31968796674262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54E-4530-B04F-EA9C40BA7EC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'5. ESTRENOS CINEMATO EN COL'!$B$5:$B$15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'6. ESTRENOS PELICULAS COLOMBIAN'!$D$6:$D$16</c:f>
              <c:numCache>
                <c:formatCode>General</c:formatCode>
                <c:ptCount val="11"/>
                <c:pt idx="0">
                  <c:v>10</c:v>
                </c:pt>
                <c:pt idx="1">
                  <c:v>13</c:v>
                </c:pt>
                <c:pt idx="2">
                  <c:v>12</c:v>
                </c:pt>
                <c:pt idx="3">
                  <c:v>10</c:v>
                </c:pt>
                <c:pt idx="4">
                  <c:v>18</c:v>
                </c:pt>
                <c:pt idx="5">
                  <c:v>23</c:v>
                </c:pt>
                <c:pt idx="6">
                  <c:v>17</c:v>
                </c:pt>
                <c:pt idx="7">
                  <c:v>28</c:v>
                </c:pt>
                <c:pt idx="8">
                  <c:v>36</c:v>
                </c:pt>
                <c:pt idx="9">
                  <c:v>41</c:v>
                </c:pt>
                <c:pt idx="10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4E-4530-B04F-EA9C40BA7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20811648"/>
        <c:axId val="220813184"/>
        <c:axId val="0"/>
      </c:bar3DChart>
      <c:catAx>
        <c:axId val="22081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s-CO"/>
          </a:p>
        </c:txPr>
        <c:crossAx val="220813184"/>
        <c:crosses val="autoZero"/>
        <c:auto val="1"/>
        <c:lblAlgn val="ctr"/>
        <c:lblOffset val="100"/>
        <c:noMultiLvlLbl val="0"/>
      </c:catAx>
      <c:valAx>
        <c:axId val="2208131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Nùmero de Estrenos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208116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películas nacionales en el total de estrenos en Colombia 2007-2017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dLbls>
            <c:dLbl>
              <c:idx val="0"/>
              <c:layout>
                <c:manualLayout>
                  <c:x val="-2.7870680044593098E-2"/>
                  <c:y val="-5.349381477766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B2E-4FBC-966F-C6C8813D742B}"/>
                </c:ext>
              </c:extLst>
            </c:dLbl>
            <c:dLbl>
              <c:idx val="1"/>
              <c:layout>
                <c:manualLayout>
                  <c:x val="-2.9728725380899299E-2"/>
                  <c:y val="-4.0120361083249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B2E-4FBC-966F-C6C8813D742B}"/>
                </c:ext>
              </c:extLst>
            </c:dLbl>
            <c:dLbl>
              <c:idx val="2"/>
              <c:layout>
                <c:manualLayout>
                  <c:x val="-2.6012634708286901E-2"/>
                  <c:y val="-3.67769976596456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B2E-4FBC-966F-C6C8813D742B}"/>
                </c:ext>
              </c:extLst>
            </c:dLbl>
            <c:dLbl>
              <c:idx val="3"/>
              <c:layout>
                <c:manualLayout>
                  <c:x val="-4.4593088071348902E-2"/>
                  <c:y val="-4.0120361083249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B2E-4FBC-966F-C6C8813D742B}"/>
                </c:ext>
              </c:extLst>
            </c:dLbl>
            <c:dLbl>
              <c:idx val="4"/>
              <c:layout>
                <c:manualLayout>
                  <c:x val="-5.2025269416573802E-2"/>
                  <c:y val="-4.68070879304580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B2E-4FBC-966F-C6C8813D742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'7. PARTI. PEL. COL EN ESTRENOS'!$D$8:$D$18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'7. PARTI. PEL. COL EN ESTRENOS'!$G$8:$G$18</c:f>
              <c:numCache>
                <c:formatCode>0.00</c:formatCode>
                <c:ptCount val="11"/>
                <c:pt idx="0">
                  <c:v>5.2910052910052912</c:v>
                </c:pt>
                <c:pt idx="1">
                  <c:v>6.103286384976526</c:v>
                </c:pt>
                <c:pt idx="2">
                  <c:v>5.6074766355140184</c:v>
                </c:pt>
                <c:pt idx="3">
                  <c:v>4.8543689320388346</c:v>
                </c:pt>
                <c:pt idx="4">
                  <c:v>8.7378640776699026</c:v>
                </c:pt>
                <c:pt idx="5">
                  <c:v>10.7981220657277</c:v>
                </c:pt>
                <c:pt idx="6">
                  <c:v>6.9672131147540979</c:v>
                </c:pt>
                <c:pt idx="7">
                  <c:v>10.218978102189782</c:v>
                </c:pt>
                <c:pt idx="8">
                  <c:v>10.650887573964498</c:v>
                </c:pt>
                <c:pt idx="9">
                  <c:v>13.141025641025642</c:v>
                </c:pt>
                <c:pt idx="10">
                  <c:v>13.461538461538462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B2E-4FBC-966F-C6C8813D7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612096"/>
        <c:axId val="220613632"/>
      </c:lineChart>
      <c:catAx>
        <c:axId val="22061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s-CO"/>
          </a:p>
        </c:txPr>
        <c:crossAx val="220613632"/>
        <c:crosses val="autoZero"/>
        <c:auto val="1"/>
        <c:lblAlgn val="ctr"/>
        <c:lblOffset val="100"/>
        <c:noMultiLvlLbl val="0"/>
      </c:catAx>
      <c:valAx>
        <c:axId val="2206136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Participación del cine colombiano en el total de estrenos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2206120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Pantallas de exhibición</a:t>
            </a:r>
            <a:r>
              <a:rPr lang="en-US" baseline="0"/>
              <a:t> en Colombia</a:t>
            </a:r>
          </a:p>
          <a:p>
            <a:pPr>
              <a:defRPr/>
            </a:pPr>
            <a:r>
              <a:rPr lang="en-US" baseline="0"/>
              <a:t>2007-2017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'8. PANTALLAS ECHIBICI. EN COL.'!$C$57</c:f>
              <c:strCache>
                <c:ptCount val="1"/>
                <c:pt idx="0">
                  <c:v>PANTALLAS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'8. PANTALLAS ECHIBICI. EN COL.'!$B$58:$B$68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'8. PANTALLAS ECHIBICI. EN COL.'!$C$58:$C$68</c:f>
              <c:numCache>
                <c:formatCode>_(* #,##0_);_(* \(#,##0\);_(* "-"_);_(@_)</c:formatCode>
                <c:ptCount val="11"/>
                <c:pt idx="0">
                  <c:v>462</c:v>
                </c:pt>
                <c:pt idx="1">
                  <c:v>536</c:v>
                </c:pt>
                <c:pt idx="2">
                  <c:v>530</c:v>
                </c:pt>
                <c:pt idx="3">
                  <c:v>588</c:v>
                </c:pt>
                <c:pt idx="4">
                  <c:v>643</c:v>
                </c:pt>
                <c:pt idx="5">
                  <c:v>704</c:v>
                </c:pt>
                <c:pt idx="6">
                  <c:v>790</c:v>
                </c:pt>
                <c:pt idx="7">
                  <c:v>870</c:v>
                </c:pt>
                <c:pt idx="8">
                  <c:v>935</c:v>
                </c:pt>
                <c:pt idx="9">
                  <c:v>1008</c:v>
                </c:pt>
                <c:pt idx="10">
                  <c:v>1061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88-4A89-942F-A1E438FACE52}"/>
            </c:ext>
          </c:extLst>
        </c:ser>
        <c:ser>
          <c:idx val="0"/>
          <c:order val="1"/>
          <c:cat>
            <c:numRef>
              <c:f>'8. PANTALLAS ECHIBICI. EN COL.'!$B$58:$B$68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'8. PANTALLAS ECHIBICI. EN COL.'!$E$58:$E$65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88-4A89-942F-A1E438FACE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714880"/>
        <c:axId val="220716416"/>
      </c:lineChart>
      <c:catAx>
        <c:axId val="22071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16416"/>
        <c:crosses val="autoZero"/>
        <c:auto val="1"/>
        <c:lblAlgn val="ctr"/>
        <c:lblOffset val="100"/>
        <c:noMultiLvlLbl val="0"/>
      </c:catAx>
      <c:valAx>
        <c:axId val="2207164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Número de pantallas de cine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crossAx val="2207148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Asistencia a Cine-Principales ciudades</a:t>
            </a:r>
          </a:p>
          <a:p>
            <a:pPr>
              <a:defRPr/>
            </a:pPr>
            <a:r>
              <a:rPr lang="es-CO"/>
              <a:t>2007-2017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'9. ASISTENCIA A CINE CIUDADES'!$B$195</c:f>
              <c:strCache>
                <c:ptCount val="1"/>
                <c:pt idx="0">
                  <c:v>BOGOTA</c:v>
                </c:pt>
              </c:strCache>
            </c:strRef>
          </c:tx>
          <c:cat>
            <c:numRef>
              <c:f>'9. ASISTENCIA A CINE CIUDADES'!$C$142:$M$142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'9. ASISTENCIA A CINE CIUDADES'!$C$195:$M$195</c:f>
              <c:numCache>
                <c:formatCode>0.00</c:formatCode>
                <c:ptCount val="11"/>
                <c:pt idx="0">
                  <c:v>9.4934150000000006</c:v>
                </c:pt>
                <c:pt idx="1">
                  <c:v>9.594614</c:v>
                </c:pt>
                <c:pt idx="2">
                  <c:v>12.465304</c:v>
                </c:pt>
                <c:pt idx="3">
                  <c:v>14.907415</c:v>
                </c:pt>
                <c:pt idx="4">
                  <c:v>16.160440999999999</c:v>
                </c:pt>
                <c:pt idx="5">
                  <c:v>17.198868000000001</c:v>
                </c:pt>
                <c:pt idx="6">
                  <c:v>17.855077000000001</c:v>
                </c:pt>
                <c:pt idx="7">
                  <c:v>18.096318</c:v>
                </c:pt>
                <c:pt idx="8">
                  <c:v>20.630299000000001</c:v>
                </c:pt>
                <c:pt idx="9">
                  <c:v>20.726244000000001</c:v>
                </c:pt>
                <c:pt idx="10">
                  <c:v>20.766902000000002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6A-46BE-9A44-8C7E17E8DD35}"/>
            </c:ext>
          </c:extLst>
        </c:ser>
        <c:ser>
          <c:idx val="1"/>
          <c:order val="1"/>
          <c:tx>
            <c:strRef>
              <c:f>'9. ASISTENCIA A CINE CIUDADES'!$B$196</c:f>
              <c:strCache>
                <c:ptCount val="1"/>
                <c:pt idx="0">
                  <c:v>RESTO</c:v>
                </c:pt>
              </c:strCache>
            </c:strRef>
          </c:tx>
          <c:cat>
            <c:numRef>
              <c:f>'9. ASISTENCIA A CINE CIUDADES'!$C$142:$M$142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'9. ASISTENCIA A CINE CIUDADES'!$C$196:$M$196</c:f>
              <c:numCache>
                <c:formatCode>0.00</c:formatCode>
                <c:ptCount val="11"/>
                <c:pt idx="0">
                  <c:v>5.0982690000000002</c:v>
                </c:pt>
                <c:pt idx="1">
                  <c:v>5.5789039999999996</c:v>
                </c:pt>
                <c:pt idx="2">
                  <c:v>7.507085</c:v>
                </c:pt>
                <c:pt idx="3">
                  <c:v>9.4272899999999993</c:v>
                </c:pt>
                <c:pt idx="4">
                  <c:v>11.092231</c:v>
                </c:pt>
                <c:pt idx="5">
                  <c:v>12.353249999999999</c:v>
                </c:pt>
                <c:pt idx="6">
                  <c:v>13.31621</c:v>
                </c:pt>
                <c:pt idx="7">
                  <c:v>15.567921999999999</c:v>
                </c:pt>
                <c:pt idx="8">
                  <c:v>22.157437999999999</c:v>
                </c:pt>
                <c:pt idx="9">
                  <c:v>24.006736</c:v>
                </c:pt>
                <c:pt idx="10">
                  <c:v>25.475746999999998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6A-46BE-9A44-8C7E17E8DD35}"/>
            </c:ext>
          </c:extLst>
        </c:ser>
        <c:ser>
          <c:idx val="2"/>
          <c:order val="2"/>
          <c:tx>
            <c:strRef>
              <c:f>'9. ASISTENCIA A CINE CIUDADES'!$B$197</c:f>
              <c:strCache>
                <c:ptCount val="1"/>
                <c:pt idx="0">
                  <c:v>CALI</c:v>
                </c:pt>
              </c:strCache>
            </c:strRef>
          </c:tx>
          <c:cat>
            <c:numRef>
              <c:f>'9. ASISTENCIA A CINE CIUDADES'!$C$142:$M$142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'9. ASISTENCIA A CINE CIUDADES'!$C$197:$M$197</c:f>
              <c:numCache>
                <c:formatCode>0.00</c:formatCode>
                <c:ptCount val="11"/>
                <c:pt idx="0">
                  <c:v>2.1650680000000002</c:v>
                </c:pt>
                <c:pt idx="1">
                  <c:v>2.1294960000000001</c:v>
                </c:pt>
                <c:pt idx="2">
                  <c:v>2.325329</c:v>
                </c:pt>
                <c:pt idx="3">
                  <c:v>3.338962</c:v>
                </c:pt>
                <c:pt idx="4">
                  <c:v>3.8253370000000002</c:v>
                </c:pt>
                <c:pt idx="5">
                  <c:v>4.1590410000000002</c:v>
                </c:pt>
                <c:pt idx="6">
                  <c:v>4.3228030000000004</c:v>
                </c:pt>
                <c:pt idx="7">
                  <c:v>4.4956579999999997</c:v>
                </c:pt>
                <c:pt idx="8">
                  <c:v>5.4929819999999996</c:v>
                </c:pt>
                <c:pt idx="9">
                  <c:v>5.7588689999999998</c:v>
                </c:pt>
                <c:pt idx="10">
                  <c:v>5.6970029999999996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6A-46BE-9A44-8C7E17E8DD35}"/>
            </c:ext>
          </c:extLst>
        </c:ser>
        <c:ser>
          <c:idx val="3"/>
          <c:order val="3"/>
          <c:tx>
            <c:strRef>
              <c:f>'9. ASISTENCIA A CINE CIUDADES'!$B$198</c:f>
              <c:strCache>
                <c:ptCount val="1"/>
                <c:pt idx="0">
                  <c:v>MEDELLIN</c:v>
                </c:pt>
              </c:strCache>
            </c:strRef>
          </c:tx>
          <c:cat>
            <c:numRef>
              <c:f>'9. ASISTENCIA A CINE CIUDADES'!$C$142:$M$142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'9. ASISTENCIA A CINE CIUDADES'!$C$198:$M$198</c:f>
              <c:numCache>
                <c:formatCode>0.00</c:formatCode>
                <c:ptCount val="11"/>
                <c:pt idx="0">
                  <c:v>2.7481200000000001</c:v>
                </c:pt>
                <c:pt idx="1">
                  <c:v>2.8366030000000002</c:v>
                </c:pt>
                <c:pt idx="2">
                  <c:v>3.15646</c:v>
                </c:pt>
                <c:pt idx="3">
                  <c:v>3.5944759999999998</c:v>
                </c:pt>
                <c:pt idx="4">
                  <c:v>3.8164579999999999</c:v>
                </c:pt>
                <c:pt idx="5">
                  <c:v>3.8323830000000001</c:v>
                </c:pt>
                <c:pt idx="6">
                  <c:v>3.9138540000000002</c:v>
                </c:pt>
                <c:pt idx="7">
                  <c:v>4.0608240000000002</c:v>
                </c:pt>
                <c:pt idx="8">
                  <c:v>5.2002870000000003</c:v>
                </c:pt>
                <c:pt idx="9">
                  <c:v>5.3536260000000002</c:v>
                </c:pt>
                <c:pt idx="10">
                  <c:v>5.611796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6A-46BE-9A44-8C7E17E8DD35}"/>
            </c:ext>
          </c:extLst>
        </c:ser>
        <c:ser>
          <c:idx val="4"/>
          <c:order val="4"/>
          <c:tx>
            <c:strRef>
              <c:f>'9. ASISTENCIA A CINE CIUDADES'!$B$199</c:f>
              <c:strCache>
                <c:ptCount val="1"/>
                <c:pt idx="0">
                  <c:v>BUCARAMANGA</c:v>
                </c:pt>
              </c:strCache>
            </c:strRef>
          </c:tx>
          <c:cat>
            <c:numRef>
              <c:f>'9. ASISTENCIA A CINE CIUDADES'!$C$142:$M$142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'9. ASISTENCIA A CINE CIUDADES'!$C$199:$M$199</c:f>
              <c:numCache>
                <c:formatCode>0.00</c:formatCode>
                <c:ptCount val="11"/>
                <c:pt idx="0">
                  <c:v>0.234845</c:v>
                </c:pt>
                <c:pt idx="1">
                  <c:v>0.29510900000000001</c:v>
                </c:pt>
                <c:pt idx="2">
                  <c:v>0.357072</c:v>
                </c:pt>
                <c:pt idx="3">
                  <c:v>0.91470700000000005</c:v>
                </c:pt>
                <c:pt idx="4">
                  <c:v>1.463789</c:v>
                </c:pt>
                <c:pt idx="5">
                  <c:v>1.556521</c:v>
                </c:pt>
                <c:pt idx="6">
                  <c:v>2.0086279999999999</c:v>
                </c:pt>
                <c:pt idx="7">
                  <c:v>2.1750829999999999</c:v>
                </c:pt>
                <c:pt idx="8">
                  <c:v>2.7703030000000002</c:v>
                </c:pt>
                <c:pt idx="9">
                  <c:v>2.85981</c:v>
                </c:pt>
                <c:pt idx="10">
                  <c:v>2.823976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86A-46BE-9A44-8C7E17E8DD35}"/>
            </c:ext>
          </c:extLst>
        </c:ser>
        <c:ser>
          <c:idx val="5"/>
          <c:order val="5"/>
          <c:tx>
            <c:strRef>
              <c:f>'9. ASISTENCIA A CINE CIUDADES'!$B$200</c:f>
              <c:strCache>
                <c:ptCount val="1"/>
                <c:pt idx="0">
                  <c:v>BARRANQUILLA</c:v>
                </c:pt>
              </c:strCache>
            </c:strRef>
          </c:tx>
          <c:cat>
            <c:numRef>
              <c:f>'9. ASISTENCIA A CINE CIUDADES'!$C$142:$M$142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'9. ASISTENCIA A CINE CIUDADES'!$C$200:$M$200</c:f>
              <c:numCache>
                <c:formatCode>0.00</c:formatCode>
                <c:ptCount val="11"/>
                <c:pt idx="0">
                  <c:v>0.92924099999999998</c:v>
                </c:pt>
                <c:pt idx="1">
                  <c:v>1.1281509999999999</c:v>
                </c:pt>
                <c:pt idx="2">
                  <c:v>1.256435</c:v>
                </c:pt>
                <c:pt idx="3">
                  <c:v>1.4722409999999999</c:v>
                </c:pt>
                <c:pt idx="4">
                  <c:v>1.653707</c:v>
                </c:pt>
                <c:pt idx="5">
                  <c:v>1.7492540000000001</c:v>
                </c:pt>
                <c:pt idx="6">
                  <c:v>1.8623369999999999</c:v>
                </c:pt>
                <c:pt idx="7">
                  <c:v>2.1303869999999998</c:v>
                </c:pt>
                <c:pt idx="8">
                  <c:v>2.5544519999999999</c:v>
                </c:pt>
                <c:pt idx="9">
                  <c:v>2.7326830000000002</c:v>
                </c:pt>
                <c:pt idx="10">
                  <c:v>2.23603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86A-46BE-9A44-8C7E17E8D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200384"/>
        <c:axId val="221201920"/>
      </c:lineChart>
      <c:catAx>
        <c:axId val="22120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1201920"/>
        <c:crosses val="autoZero"/>
        <c:auto val="1"/>
        <c:lblAlgn val="ctr"/>
        <c:lblOffset val="100"/>
        <c:noMultiLvlLbl val="0"/>
      </c:catAx>
      <c:valAx>
        <c:axId val="2212019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Millones de Espectadores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22120038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46</xdr:row>
      <xdr:rowOff>11430</xdr:rowOff>
    </xdr:from>
    <xdr:to>
      <xdr:col>7</xdr:col>
      <xdr:colOff>404813</xdr:colOff>
      <xdr:row>64</xdr:row>
      <xdr:rowOff>83344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19</xdr:row>
      <xdr:rowOff>105833</xdr:rowOff>
    </xdr:from>
    <xdr:to>
      <xdr:col>7</xdr:col>
      <xdr:colOff>31750</xdr:colOff>
      <xdr:row>37</xdr:row>
      <xdr:rowOff>137583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27214</xdr:rowOff>
    </xdr:from>
    <xdr:to>
      <xdr:col>10</xdr:col>
      <xdr:colOff>68036</xdr:colOff>
      <xdr:row>41</xdr:row>
      <xdr:rowOff>40822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30</xdr:row>
      <xdr:rowOff>163829</xdr:rowOff>
    </xdr:from>
    <xdr:to>
      <xdr:col>8</xdr:col>
      <xdr:colOff>11907</xdr:colOff>
      <xdr:row>56</xdr:row>
      <xdr:rowOff>35718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708660</xdr:colOff>
      <xdr:row>16</xdr:row>
      <xdr:rowOff>179070</xdr:rowOff>
    </xdr:from>
    <xdr:to>
      <xdr:col>5</xdr:col>
      <xdr:colOff>728383</xdr:colOff>
      <xdr:row>38</xdr:row>
      <xdr:rowOff>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6</xdr:col>
      <xdr:colOff>33617</xdr:colOff>
      <xdr:row>37</xdr:row>
      <xdr:rowOff>22412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45719</xdr:colOff>
      <xdr:row>19</xdr:row>
      <xdr:rowOff>42334</xdr:rowOff>
    </xdr:from>
    <xdr:to>
      <xdr:col>9</xdr:col>
      <xdr:colOff>21166</xdr:colOff>
      <xdr:row>40</xdr:row>
      <xdr:rowOff>127000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71</xdr:row>
      <xdr:rowOff>156210</xdr:rowOff>
    </xdr:from>
    <xdr:to>
      <xdr:col>8</xdr:col>
      <xdr:colOff>541020</xdr:colOff>
      <xdr:row>90</xdr:row>
      <xdr:rowOff>22860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150</xdr:row>
      <xdr:rowOff>119061</xdr:rowOff>
    </xdr:from>
    <xdr:to>
      <xdr:col>9</xdr:col>
      <xdr:colOff>595312</xdr:colOff>
      <xdr:row>175</xdr:row>
      <xdr:rowOff>142874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Users\diegobustos\Downloads\graficas_excel\EVOLUCION%20DEL%20MERCADO%20CINEMATOGRAFICO%20EN%20COLOMBIA-PESOS%20COL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1827.052375694446" createdVersion="4" refreshedVersion="4" minRefreshableVersion="3" recordCount="32">
  <cacheSource type="worksheet">
    <worksheetSource ref="B7:E39" sheet="8. PANTALLAS ECHIBICI. EN COL." r:id="rId2"/>
  </cacheSource>
  <cacheFields count="4">
    <cacheField name="AÑO" numFmtId="0">
      <sharedItems containsSemiMixedTypes="0" containsString="0" containsNumber="1" containsInteger="1" minValue="2006" maxValue="2014" count="9">
        <n v="2006"/>
        <n v="2007"/>
        <n v="2008"/>
        <n v="2009"/>
        <n v="2010"/>
        <n v="2011"/>
        <n v="2012"/>
        <n v="2013"/>
        <n v="2014"/>
      </sharedItems>
    </cacheField>
    <cacheField name="MEDIO" numFmtId="0">
      <sharedItems/>
    </cacheField>
    <cacheField name="FORMATO" numFmtId="0">
      <sharedItems/>
    </cacheField>
    <cacheField name="CUENTA" numFmtId="0">
      <sharedItems containsSemiMixedTypes="0" containsString="0" containsNumber="1" containsInteger="1" minValue="1" maxValue="5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Diego Bustos" refreshedDate="43136.477723379627" createdVersion="6" refreshedVersion="6" minRefreshableVersion="3" recordCount="22">
  <cacheSource type="worksheet">
    <worksheetSource ref="C8:F30" sheet="1. COL. NUME. TOTAL DE EXP."/>
  </cacheSource>
  <cacheFields count="4">
    <cacheField name="AÑO-SEMESTRE" numFmtId="0">
      <sharedItems containsSemiMixedTypes="0" containsString="0" containsNumber="1" containsInteger="1" minValue="2007" maxValue="2017" count="11">
        <n v="2007"/>
        <n v="2008"/>
        <n v="2009"/>
        <n v="2010"/>
        <n v="2011"/>
        <n v="2012"/>
        <n v="2013"/>
        <n v="2014"/>
        <n v="2015"/>
        <n v="2016"/>
        <n v="2017"/>
      </sharedItems>
    </cacheField>
    <cacheField name="SEMESTRE" numFmtId="0">
      <sharedItems containsSemiMixedTypes="0" containsString="0" containsNumber="1" containsInteger="1" minValue="1" maxValue="2"/>
    </cacheField>
    <cacheField name="TAQUILLA" numFmtId="167">
      <sharedItems containsSemiMixedTypes="0" containsString="0" containsNumber="1" containsInteger="1" minValue="69435049142" maxValue="290727021972"/>
    </cacheField>
    <cacheField name="ASISTENCIA" numFmtId="167">
      <sharedItems containsSemiMixedTypes="0" containsString="0" containsNumber="1" containsInteger="1" minValue="9785529" maxValue="3294546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Diego Bustos" refreshedDate="43137.466578240739" createdVersion="6" refreshedVersion="6" minRefreshableVersion="3" recordCount="132">
  <cacheSource type="worksheet">
    <worksheetSource ref="B7:F139" sheet="9. ASISTENCIA A CINE CIUDADES"/>
  </cacheSource>
  <cacheFields count="5">
    <cacheField name="AÑO" numFmtId="0">
      <sharedItems containsSemiMixedTypes="0" containsString="0" containsNumber="1" containsInteger="1" minValue="2007" maxValue="2017" count="11">
        <n v="2007"/>
        <n v="2008"/>
        <n v="2009"/>
        <n v="2010"/>
        <n v="2011"/>
        <n v="2012"/>
        <n v="2013"/>
        <n v="2014"/>
        <n v="2015"/>
        <n v="2016"/>
        <n v="2017"/>
      </sharedItems>
    </cacheField>
    <cacheField name="SEMESTRE" numFmtId="0">
      <sharedItems containsSemiMixedTypes="0" containsString="0" containsNumber="1" containsInteger="1" minValue="1" maxValue="2" count="2">
        <n v="1"/>
        <n v="2"/>
      </sharedItems>
    </cacheField>
    <cacheField name="CIUDAD" numFmtId="0">
      <sharedItems count="6">
        <s v="BARRANQUILLA"/>
        <s v="BOGOTA"/>
        <s v="BUCARAMANGA"/>
        <s v="CALI"/>
        <s v="MEDELLIN"/>
        <s v="RESTO"/>
      </sharedItems>
    </cacheField>
    <cacheField name="TAQUILLA" numFmtId="167">
      <sharedItems containsSemiMixedTypes="0" containsString="0" containsNumber="1" containsInteger="1" minValue="672643050" maxValue="107105016420"/>
    </cacheField>
    <cacheField name="ASISTENCIA" numFmtId="167">
      <sharedItems containsSemiMixedTypes="0" containsString="0" containsNumber="1" containsInteger="1" minValue="112936" maxValue="1343408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x v="0"/>
    <s v="35mm"/>
    <s v="2D"/>
    <n v="422"/>
  </r>
  <r>
    <x v="1"/>
    <s v="35mm"/>
    <s v="2D"/>
    <n v="462"/>
  </r>
  <r>
    <x v="2"/>
    <s v="Imax"/>
    <s v="2D"/>
    <n v="1"/>
  </r>
  <r>
    <x v="2"/>
    <s v="Digital"/>
    <s v="3D"/>
    <n v="11"/>
  </r>
  <r>
    <x v="2"/>
    <s v="35mm"/>
    <s v="2D"/>
    <n v="524"/>
  </r>
  <r>
    <x v="3"/>
    <s v="Imax"/>
    <s v="3D"/>
    <n v="1"/>
  </r>
  <r>
    <x v="3"/>
    <s v="Digital"/>
    <s v="3D"/>
    <n v="42"/>
  </r>
  <r>
    <x v="3"/>
    <s v="35mm"/>
    <s v="2D"/>
    <n v="485"/>
  </r>
  <r>
    <x v="4"/>
    <s v="Imax"/>
    <s v="3D"/>
    <n v="1"/>
  </r>
  <r>
    <x v="4"/>
    <s v="Digital"/>
    <s v="3D"/>
    <n v="131"/>
  </r>
  <r>
    <x v="4"/>
    <s v="Digital"/>
    <s v="2D"/>
    <n v="5"/>
  </r>
  <r>
    <x v="4"/>
    <s v="35mm"/>
    <s v="2D"/>
    <n v="451"/>
  </r>
  <r>
    <x v="5"/>
    <s v="Imax"/>
    <s v="3D"/>
    <n v="2"/>
  </r>
  <r>
    <x v="5"/>
    <s v="Digital"/>
    <s v="3D"/>
    <n v="207"/>
  </r>
  <r>
    <x v="5"/>
    <s v="Digital"/>
    <s v="2D"/>
    <n v="20"/>
  </r>
  <r>
    <x v="5"/>
    <s v="35mm"/>
    <s v="2D"/>
    <n v="516"/>
  </r>
  <r>
    <x v="6"/>
    <s v="Imax"/>
    <s v="3D"/>
    <n v="1"/>
  </r>
  <r>
    <x v="6"/>
    <s v="Digital"/>
    <s v="3D"/>
    <n v="249"/>
  </r>
  <r>
    <x v="6"/>
    <s v="Digital"/>
    <s v="2D"/>
    <n v="99"/>
  </r>
  <r>
    <x v="6"/>
    <s v="35mm"/>
    <s v="2D"/>
    <n v="449"/>
  </r>
  <r>
    <x v="7"/>
    <s v="Movs"/>
    <s v="3D"/>
    <n v="13"/>
  </r>
  <r>
    <x v="7"/>
    <s v="Movs"/>
    <s v="2D"/>
    <n v="1"/>
  </r>
  <r>
    <x v="7"/>
    <s v="Imax"/>
    <s v="3D"/>
    <n v="2"/>
  </r>
  <r>
    <x v="7"/>
    <s v="Digital"/>
    <s v="3D"/>
    <n v="329"/>
  </r>
  <r>
    <x v="7"/>
    <s v="Digital"/>
    <s v="2D"/>
    <n v="277"/>
  </r>
  <r>
    <x v="7"/>
    <s v="35mm"/>
    <s v="2D"/>
    <n v="167"/>
  </r>
  <r>
    <x v="8"/>
    <s v="Movs"/>
    <s v="3D"/>
    <n v="19"/>
  </r>
  <r>
    <x v="8"/>
    <s v="Movs"/>
    <s v="2D"/>
    <n v="1"/>
  </r>
  <r>
    <x v="8"/>
    <s v="Imax"/>
    <s v="3D"/>
    <n v="2"/>
  </r>
  <r>
    <x v="8"/>
    <s v="Digital"/>
    <s v="3D"/>
    <n v="355"/>
  </r>
  <r>
    <x v="8"/>
    <s v="Digital"/>
    <s v="2D"/>
    <n v="397"/>
  </r>
  <r>
    <x v="8"/>
    <s v="35mm"/>
    <s v="2D"/>
    <n v="3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2">
  <r>
    <x v="0"/>
    <n v="1"/>
    <n v="79290834761"/>
    <n v="10883429"/>
  </r>
  <r>
    <x v="0"/>
    <n v="2"/>
    <n v="69435049142"/>
    <n v="9785529"/>
  </r>
  <r>
    <x v="1"/>
    <n v="1"/>
    <n v="82161152272"/>
    <n v="10932900"/>
  </r>
  <r>
    <x v="1"/>
    <n v="2"/>
    <n v="77819632870"/>
    <n v="10629977"/>
  </r>
  <r>
    <x v="2"/>
    <n v="1"/>
    <n v="95825869779"/>
    <n v="12525838"/>
  </r>
  <r>
    <x v="2"/>
    <n v="2"/>
    <n v="102252725108"/>
    <n v="14541847"/>
  </r>
  <r>
    <x v="3"/>
    <n v="1"/>
    <n v="125405116168"/>
    <n v="16639700"/>
  </r>
  <r>
    <x v="3"/>
    <n v="2"/>
    <n v="132682221482"/>
    <n v="17015391"/>
  </r>
  <r>
    <x v="4"/>
    <n v="1"/>
    <n v="148687158453"/>
    <n v="19047911"/>
  </r>
  <r>
    <x v="4"/>
    <n v="2"/>
    <n v="145355716490"/>
    <n v="18964052"/>
  </r>
  <r>
    <x v="5"/>
    <n v="1"/>
    <n v="163578316050"/>
    <n v="20237903"/>
  </r>
  <r>
    <x v="5"/>
    <n v="2"/>
    <n v="164196665399"/>
    <n v="20611414"/>
  </r>
  <r>
    <x v="6"/>
    <n v="1"/>
    <n v="181785473153"/>
    <n v="22006699"/>
  </r>
  <r>
    <x v="6"/>
    <n v="2"/>
    <n v="170213807830"/>
    <n v="21272210"/>
  </r>
  <r>
    <x v="7"/>
    <n v="1"/>
    <n v="198354911060"/>
    <n v="23292190"/>
  </r>
  <r>
    <x v="7"/>
    <n v="2"/>
    <n v="185678679863"/>
    <n v="23234002"/>
  </r>
  <r>
    <x v="8"/>
    <n v="1"/>
    <n v="258465183380"/>
    <n v="30398902"/>
  </r>
  <r>
    <x v="8"/>
    <n v="2"/>
    <n v="233735350620"/>
    <n v="28406859"/>
  </r>
  <r>
    <x v="9"/>
    <n v="1"/>
    <n v="283822048775"/>
    <n v="32312399"/>
  </r>
  <r>
    <x v="9"/>
    <n v="2"/>
    <n v="247299545758"/>
    <n v="29125569"/>
  </r>
  <r>
    <x v="10"/>
    <n v="1"/>
    <n v="290727021972"/>
    <n v="32945460"/>
  </r>
  <r>
    <x v="10"/>
    <n v="2"/>
    <n v="254381586145"/>
    <n v="29665994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32">
  <r>
    <x v="0"/>
    <x v="0"/>
    <x v="0"/>
    <n v="3261238250"/>
    <n v="455023"/>
  </r>
  <r>
    <x v="0"/>
    <x v="0"/>
    <x v="1"/>
    <n v="38330857200"/>
    <n v="5067496"/>
  </r>
  <r>
    <x v="0"/>
    <x v="0"/>
    <x v="2"/>
    <n v="746975100"/>
    <n v="121909"/>
  </r>
  <r>
    <x v="0"/>
    <x v="0"/>
    <x v="3"/>
    <n v="9408639200"/>
    <n v="1181874"/>
  </r>
  <r>
    <x v="0"/>
    <x v="0"/>
    <x v="4"/>
    <n v="10668873856"/>
    <n v="1483911"/>
  </r>
  <r>
    <x v="0"/>
    <x v="0"/>
    <x v="5"/>
    <n v="16874251155"/>
    <n v="2573216"/>
  </r>
  <r>
    <x v="0"/>
    <x v="1"/>
    <x v="0"/>
    <n v="3276797350"/>
    <n v="474218"/>
  </r>
  <r>
    <x v="0"/>
    <x v="1"/>
    <x v="1"/>
    <n v="32815016497"/>
    <n v="4425919"/>
  </r>
  <r>
    <x v="0"/>
    <x v="1"/>
    <x v="2"/>
    <n v="672643050"/>
    <n v="112936"/>
  </r>
  <r>
    <x v="0"/>
    <x v="1"/>
    <x v="3"/>
    <n v="7365092350"/>
    <n v="983194"/>
  </r>
  <r>
    <x v="0"/>
    <x v="1"/>
    <x v="4"/>
    <n v="8963976995"/>
    <n v="1264209"/>
  </r>
  <r>
    <x v="0"/>
    <x v="1"/>
    <x v="5"/>
    <n v="16341522900"/>
    <n v="2525053"/>
  </r>
  <r>
    <x v="1"/>
    <x v="0"/>
    <x v="0"/>
    <n v="3625707750"/>
    <n v="540057"/>
  </r>
  <r>
    <x v="1"/>
    <x v="0"/>
    <x v="1"/>
    <n v="38445838007"/>
    <n v="4872020"/>
  </r>
  <r>
    <x v="1"/>
    <x v="0"/>
    <x v="2"/>
    <n v="1020588400"/>
    <n v="149928"/>
  </r>
  <r>
    <x v="1"/>
    <x v="0"/>
    <x v="3"/>
    <n v="9264838650"/>
    <n v="1136392"/>
  </r>
  <r>
    <x v="1"/>
    <x v="0"/>
    <x v="4"/>
    <n v="11026016825"/>
    <n v="1509725"/>
  </r>
  <r>
    <x v="1"/>
    <x v="0"/>
    <x v="5"/>
    <n v="18778162640"/>
    <n v="2724778"/>
  </r>
  <r>
    <x v="1"/>
    <x v="1"/>
    <x v="0"/>
    <n v="4014203600"/>
    <n v="588094"/>
  </r>
  <r>
    <x v="1"/>
    <x v="1"/>
    <x v="1"/>
    <n v="36356990788"/>
    <n v="4722594"/>
  </r>
  <r>
    <x v="1"/>
    <x v="1"/>
    <x v="2"/>
    <n v="966824350"/>
    <n v="145181"/>
  </r>
  <r>
    <x v="1"/>
    <x v="1"/>
    <x v="3"/>
    <n v="8011628650"/>
    <n v="993104"/>
  </r>
  <r>
    <x v="1"/>
    <x v="1"/>
    <x v="4"/>
    <n v="9539075626"/>
    <n v="1326878"/>
  </r>
  <r>
    <x v="1"/>
    <x v="1"/>
    <x v="5"/>
    <n v="18930909856"/>
    <n v="2854126"/>
  </r>
  <r>
    <x v="2"/>
    <x v="0"/>
    <x v="0"/>
    <n v="4210590950"/>
    <n v="596599"/>
  </r>
  <r>
    <x v="2"/>
    <x v="0"/>
    <x v="1"/>
    <n v="45807181451"/>
    <n v="5694005"/>
  </r>
  <r>
    <x v="2"/>
    <x v="0"/>
    <x v="2"/>
    <n v="1066601050"/>
    <n v="157357"/>
  </r>
  <r>
    <x v="2"/>
    <x v="0"/>
    <x v="3"/>
    <n v="10040640450"/>
    <n v="1124875"/>
  </r>
  <r>
    <x v="2"/>
    <x v="0"/>
    <x v="4"/>
    <n v="12300464600"/>
    <n v="1596837"/>
  </r>
  <r>
    <x v="2"/>
    <x v="0"/>
    <x v="5"/>
    <n v="22400391278"/>
    <n v="3356165"/>
  </r>
  <r>
    <x v="2"/>
    <x v="1"/>
    <x v="0"/>
    <n v="4726633350"/>
    <n v="659836"/>
  </r>
  <r>
    <x v="2"/>
    <x v="1"/>
    <x v="1"/>
    <n v="49044179401"/>
    <n v="6771299"/>
  </r>
  <r>
    <x v="2"/>
    <x v="1"/>
    <x v="2"/>
    <n v="1159846200"/>
    <n v="199715"/>
  </r>
  <r>
    <x v="2"/>
    <x v="1"/>
    <x v="3"/>
    <n v="10464596750"/>
    <n v="1200454"/>
  </r>
  <r>
    <x v="2"/>
    <x v="1"/>
    <x v="4"/>
    <n v="12435605900"/>
    <n v="1559623"/>
  </r>
  <r>
    <x v="2"/>
    <x v="1"/>
    <x v="5"/>
    <n v="24421863507"/>
    <n v="4150920"/>
  </r>
  <r>
    <x v="3"/>
    <x v="0"/>
    <x v="0"/>
    <n v="5557103900"/>
    <n v="711428"/>
  </r>
  <r>
    <x v="3"/>
    <x v="0"/>
    <x v="1"/>
    <n v="60827868533"/>
    <n v="7588803"/>
  </r>
  <r>
    <x v="3"/>
    <x v="0"/>
    <x v="2"/>
    <n v="2012364150"/>
    <n v="410057"/>
  </r>
  <r>
    <x v="3"/>
    <x v="0"/>
    <x v="3"/>
    <n v="13182065700"/>
    <n v="1586129"/>
  </r>
  <r>
    <x v="3"/>
    <x v="0"/>
    <x v="4"/>
    <n v="15977775323"/>
    <n v="1826926"/>
  </r>
  <r>
    <x v="3"/>
    <x v="0"/>
    <x v="5"/>
    <n v="27847938562"/>
    <n v="4516357"/>
  </r>
  <r>
    <x v="3"/>
    <x v="1"/>
    <x v="0"/>
    <n v="5916217050"/>
    <n v="760813"/>
  </r>
  <r>
    <x v="3"/>
    <x v="1"/>
    <x v="1"/>
    <n v="61346102137"/>
    <n v="7318612"/>
  </r>
  <r>
    <x v="3"/>
    <x v="1"/>
    <x v="2"/>
    <n v="2913003900"/>
    <n v="504650"/>
  </r>
  <r>
    <x v="3"/>
    <x v="1"/>
    <x v="3"/>
    <n v="13591716100"/>
    <n v="1752833"/>
  </r>
  <r>
    <x v="3"/>
    <x v="1"/>
    <x v="4"/>
    <n v="15298268400"/>
    <n v="1767550"/>
  </r>
  <r>
    <x v="3"/>
    <x v="1"/>
    <x v="5"/>
    <n v="33616913895"/>
    <n v="4910933"/>
  </r>
  <r>
    <x v="4"/>
    <x v="0"/>
    <x v="0"/>
    <n v="6437686830"/>
    <n v="818750"/>
  </r>
  <r>
    <x v="4"/>
    <x v="0"/>
    <x v="1"/>
    <n v="66174449000"/>
    <n v="8171870"/>
  </r>
  <r>
    <x v="4"/>
    <x v="0"/>
    <x v="2"/>
    <n v="4250992440"/>
    <n v="609883"/>
  </r>
  <r>
    <x v="4"/>
    <x v="0"/>
    <x v="3"/>
    <n v="15014997239"/>
    <n v="1936524"/>
  </r>
  <r>
    <x v="4"/>
    <x v="0"/>
    <x v="4"/>
    <n v="16789527500"/>
    <n v="1989817"/>
  </r>
  <r>
    <x v="4"/>
    <x v="0"/>
    <x v="5"/>
    <n v="40019505444"/>
    <n v="5521067"/>
  </r>
  <r>
    <x v="4"/>
    <x v="1"/>
    <x v="0"/>
    <n v="6535283900"/>
    <n v="834957"/>
  </r>
  <r>
    <x v="4"/>
    <x v="1"/>
    <x v="1"/>
    <n v="63354637400"/>
    <n v="7988571"/>
  </r>
  <r>
    <x v="4"/>
    <x v="1"/>
    <x v="2"/>
    <n v="6289380850"/>
    <n v="853906"/>
  </r>
  <r>
    <x v="4"/>
    <x v="1"/>
    <x v="3"/>
    <n v="13633042300"/>
    <n v="1888813"/>
  </r>
  <r>
    <x v="4"/>
    <x v="1"/>
    <x v="4"/>
    <n v="15781813650"/>
    <n v="1826641"/>
  </r>
  <r>
    <x v="4"/>
    <x v="1"/>
    <x v="5"/>
    <n v="39761558390"/>
    <n v="5571164"/>
  </r>
  <r>
    <x v="5"/>
    <x v="0"/>
    <x v="0"/>
    <n v="7101553350"/>
    <n v="872859"/>
  </r>
  <r>
    <x v="5"/>
    <x v="0"/>
    <x v="1"/>
    <n v="71094246475"/>
    <n v="8490687"/>
  </r>
  <r>
    <x v="5"/>
    <x v="0"/>
    <x v="2"/>
    <n v="5782715650"/>
    <n v="734003"/>
  </r>
  <r>
    <x v="5"/>
    <x v="0"/>
    <x v="3"/>
    <n v="15554080225"/>
    <n v="2056769"/>
  </r>
  <r>
    <x v="5"/>
    <x v="0"/>
    <x v="4"/>
    <n v="17256869600"/>
    <n v="1925827"/>
  </r>
  <r>
    <x v="5"/>
    <x v="0"/>
    <x v="5"/>
    <n v="46788850750"/>
    <n v="6157758"/>
  </r>
  <r>
    <x v="5"/>
    <x v="1"/>
    <x v="0"/>
    <n v="7047915850"/>
    <n v="876395"/>
  </r>
  <r>
    <x v="5"/>
    <x v="1"/>
    <x v="1"/>
    <n v="73003506500"/>
    <n v="8708181"/>
  </r>
  <r>
    <x v="5"/>
    <x v="1"/>
    <x v="2"/>
    <n v="6173845600"/>
    <n v="822518"/>
  </r>
  <r>
    <x v="5"/>
    <x v="1"/>
    <x v="3"/>
    <n v="15454809850"/>
    <n v="2102272"/>
  </r>
  <r>
    <x v="5"/>
    <x v="1"/>
    <x v="4"/>
    <n v="16859499799"/>
    <n v="1906556"/>
  </r>
  <r>
    <x v="5"/>
    <x v="1"/>
    <x v="5"/>
    <n v="45657087800"/>
    <n v="6195492"/>
  </r>
  <r>
    <x v="6"/>
    <x v="0"/>
    <x v="0"/>
    <n v="7926057400"/>
    <n v="943894"/>
  </r>
  <r>
    <x v="6"/>
    <x v="0"/>
    <x v="1"/>
    <n v="78730363600"/>
    <n v="9172600"/>
  </r>
  <r>
    <x v="6"/>
    <x v="0"/>
    <x v="2"/>
    <n v="8391581850"/>
    <n v="982045"/>
  </r>
  <r>
    <x v="6"/>
    <x v="0"/>
    <x v="3"/>
    <n v="17346361186"/>
    <n v="2228286"/>
  </r>
  <r>
    <x v="6"/>
    <x v="0"/>
    <x v="4"/>
    <n v="18497644350"/>
    <n v="2010921"/>
  </r>
  <r>
    <x v="6"/>
    <x v="0"/>
    <x v="5"/>
    <n v="50893464767"/>
    <n v="6668953"/>
  </r>
  <r>
    <x v="6"/>
    <x v="1"/>
    <x v="0"/>
    <n v="8121761650"/>
    <n v="918443"/>
  </r>
  <r>
    <x v="6"/>
    <x v="1"/>
    <x v="1"/>
    <n v="70821517930"/>
    <n v="8682477"/>
  </r>
  <r>
    <x v="6"/>
    <x v="1"/>
    <x v="2"/>
    <n v="8557988000"/>
    <n v="1026583"/>
  </r>
  <r>
    <x v="6"/>
    <x v="1"/>
    <x v="3"/>
    <n v="17082555350"/>
    <n v="2094517"/>
  </r>
  <r>
    <x v="6"/>
    <x v="1"/>
    <x v="4"/>
    <n v="17263176600"/>
    <n v="1902933"/>
  </r>
  <r>
    <x v="6"/>
    <x v="1"/>
    <x v="5"/>
    <n v="48366808300"/>
    <n v="6647257"/>
  </r>
  <r>
    <x v="7"/>
    <x v="0"/>
    <x v="0"/>
    <n v="10032936550"/>
    <n v="1047950"/>
  </r>
  <r>
    <x v="7"/>
    <x v="0"/>
    <x v="1"/>
    <n v="79819367860"/>
    <n v="9134886"/>
  </r>
  <r>
    <x v="7"/>
    <x v="0"/>
    <x v="2"/>
    <n v="9298425050"/>
    <n v="1096788"/>
  </r>
  <r>
    <x v="7"/>
    <x v="0"/>
    <x v="3"/>
    <n v="19265662250"/>
    <n v="2313645"/>
  </r>
  <r>
    <x v="7"/>
    <x v="0"/>
    <x v="4"/>
    <n v="19789596200"/>
    <n v="2065864"/>
  </r>
  <r>
    <x v="7"/>
    <x v="0"/>
    <x v="5"/>
    <n v="60148923150"/>
    <n v="7633057"/>
  </r>
  <r>
    <x v="7"/>
    <x v="1"/>
    <x v="0"/>
    <n v="9464349150"/>
    <n v="1082437"/>
  </r>
  <r>
    <x v="7"/>
    <x v="1"/>
    <x v="1"/>
    <n v="75745399163"/>
    <n v="8961432"/>
  </r>
  <r>
    <x v="7"/>
    <x v="1"/>
    <x v="2"/>
    <n v="8465345200"/>
    <n v="1078295"/>
  </r>
  <r>
    <x v="7"/>
    <x v="1"/>
    <x v="3"/>
    <n v="16657788350"/>
    <n v="2182013"/>
  </r>
  <r>
    <x v="7"/>
    <x v="1"/>
    <x v="4"/>
    <n v="18009189900"/>
    <n v="1994960"/>
  </r>
  <r>
    <x v="7"/>
    <x v="1"/>
    <x v="5"/>
    <n v="57336608100"/>
    <n v="7934865"/>
  </r>
  <r>
    <x v="8"/>
    <x v="0"/>
    <x v="0"/>
    <n v="12612054850"/>
    <n v="1339292"/>
  </r>
  <r>
    <x v="8"/>
    <x v="0"/>
    <x v="1"/>
    <n v="98289925451"/>
    <n v="10685422"/>
  </r>
  <r>
    <x v="8"/>
    <x v="0"/>
    <x v="2"/>
    <n v="11445000750"/>
    <n v="1425289"/>
  </r>
  <r>
    <x v="8"/>
    <x v="0"/>
    <x v="3"/>
    <n v="24005398500"/>
    <n v="2823301"/>
  </r>
  <r>
    <x v="8"/>
    <x v="0"/>
    <x v="4"/>
    <n v="25581626929"/>
    <n v="2686024"/>
  </r>
  <r>
    <x v="8"/>
    <x v="0"/>
    <x v="5"/>
    <n v="86531176900"/>
    <n v="11439574"/>
  </r>
  <r>
    <x v="8"/>
    <x v="1"/>
    <x v="0"/>
    <n v="11155185250"/>
    <n v="1215160"/>
  </r>
  <r>
    <x v="8"/>
    <x v="1"/>
    <x v="1"/>
    <n v="89946589150"/>
    <n v="9944877"/>
  </r>
  <r>
    <x v="8"/>
    <x v="1"/>
    <x v="2"/>
    <n v="10200244450"/>
    <n v="1345014"/>
  </r>
  <r>
    <x v="8"/>
    <x v="1"/>
    <x v="3"/>
    <n v="22016901500"/>
    <n v="2669681"/>
  </r>
  <r>
    <x v="8"/>
    <x v="1"/>
    <x v="4"/>
    <n v="22426186520"/>
    <n v="2514263"/>
  </r>
  <r>
    <x v="8"/>
    <x v="1"/>
    <x v="5"/>
    <n v="77990243750"/>
    <n v="10717864"/>
  </r>
  <r>
    <x v="9"/>
    <x v="0"/>
    <x v="0"/>
    <n v="13752049500"/>
    <n v="1379659"/>
  </r>
  <r>
    <x v="9"/>
    <x v="0"/>
    <x v="1"/>
    <n v="104861733500"/>
    <n v="11041690"/>
  </r>
  <r>
    <x v="9"/>
    <x v="0"/>
    <x v="2"/>
    <n v="12080124950"/>
    <n v="1503042"/>
  </r>
  <r>
    <x v="9"/>
    <x v="0"/>
    <x v="3"/>
    <n v="27278998150"/>
    <n v="3042533"/>
  </r>
  <r>
    <x v="9"/>
    <x v="0"/>
    <x v="4"/>
    <n v="28799790298"/>
    <n v="2838814"/>
  </r>
  <r>
    <x v="9"/>
    <x v="0"/>
    <x v="5"/>
    <n v="97049352377"/>
    <n v="12506661"/>
  </r>
  <r>
    <x v="9"/>
    <x v="1"/>
    <x v="0"/>
    <n v="12232435550"/>
    <n v="1353024"/>
  </r>
  <r>
    <x v="9"/>
    <x v="1"/>
    <x v="1"/>
    <n v="90559648760"/>
    <n v="9684554"/>
  </r>
  <r>
    <x v="9"/>
    <x v="1"/>
    <x v="2"/>
    <n v="10642700350"/>
    <n v="1356768"/>
  </r>
  <r>
    <x v="9"/>
    <x v="1"/>
    <x v="3"/>
    <n v="23095863900"/>
    <n v="2716336"/>
  </r>
  <r>
    <x v="9"/>
    <x v="1"/>
    <x v="4"/>
    <n v="25581537150"/>
    <n v="2514812"/>
  </r>
  <r>
    <x v="9"/>
    <x v="1"/>
    <x v="5"/>
    <n v="85187360048"/>
    <n v="11500075"/>
  </r>
  <r>
    <x v="10"/>
    <x v="0"/>
    <x v="0"/>
    <n v="11609015840"/>
    <n v="1204952"/>
  </r>
  <r>
    <x v="10"/>
    <x v="0"/>
    <x v="1"/>
    <n v="107105016420"/>
    <n v="10830698"/>
  </r>
  <r>
    <x v="10"/>
    <x v="0"/>
    <x v="2"/>
    <n v="12092237700"/>
    <n v="1495144"/>
  </r>
  <r>
    <x v="10"/>
    <x v="0"/>
    <x v="3"/>
    <n v="26270360150"/>
    <n v="2997573"/>
  </r>
  <r>
    <x v="10"/>
    <x v="0"/>
    <x v="4"/>
    <n v="30969205300"/>
    <n v="2983005"/>
  </r>
  <r>
    <x v="10"/>
    <x v="0"/>
    <x v="5"/>
    <n v="102681186562"/>
    <n v="13434088"/>
  </r>
  <r>
    <x v="10"/>
    <x v="1"/>
    <x v="0"/>
    <n v="9406955250"/>
    <n v="1031078"/>
  </r>
  <r>
    <x v="10"/>
    <x v="1"/>
    <x v="1"/>
    <n v="95903879370"/>
    <n v="9936204"/>
  </r>
  <r>
    <x v="10"/>
    <x v="1"/>
    <x v="2"/>
    <n v="10454702100"/>
    <n v="1328832"/>
  </r>
  <r>
    <x v="10"/>
    <x v="1"/>
    <x v="3"/>
    <n v="22938129625"/>
    <n v="2699430"/>
  </r>
  <r>
    <x v="10"/>
    <x v="1"/>
    <x v="4"/>
    <n v="25779416170"/>
    <n v="2628791"/>
  </r>
  <r>
    <x v="10"/>
    <x v="1"/>
    <x v="5"/>
    <n v="89898503630"/>
    <n v="1204165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4" indent="0" outline="1" outlineData="1" multipleFieldFilters="0">
  <location ref="H8:K20" firstHeaderRow="0" firstDataRow="1" firstDataCol="1"/>
  <pivotFields count="4">
    <pivotField axis="axisRow" dataField="1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showAll="0"/>
    <pivotField dataField="1" numFmtId="167" showAll="0"/>
    <pivotField dataField="1" numFmtId="167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a de TAQUILLA" fld="2" baseField="0" baseItem="0"/>
    <dataField name="Suma de ASISTENCIA" fld="3" baseField="0" baseItem="0"/>
    <dataField name="Suma de AÑO-SEMESTRE" fld="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 dinámica3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G7:H17" firstHeaderRow="1" firstDataRow="1" firstDataCol="1"/>
  <pivotFields count="4"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showAll="0"/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a de CUENTA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 dinámica1" cacheId="2" applyNumberFormats="0" applyBorderFormats="0" applyFontFormats="0" applyPatternFormats="0" applyAlignmentFormats="0" applyWidthHeightFormats="1" dataCaption="Valores" updatedVersion="6" minRefreshableVersion="3" useAutoFormatting="1" itemPrintTitles="1" createdVersion="4" indent="0" outline="1" outlineData="1" multipleFieldFilters="0">
  <location ref="H7:T15" firstHeaderRow="1" firstDataRow="2" firstDataCol="1" rowPageCount="1" colPageCount="1"/>
  <pivotFields count="5">
    <pivotField axis="axisCol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axis="axisPage" multipleItemSelectionAllowed="1" showAll="0">
      <items count="3">
        <item x="0"/>
        <item x="1"/>
        <item t="default"/>
      </items>
    </pivotField>
    <pivotField axis="axisRow" showAll="0">
      <items count="7">
        <item x="0"/>
        <item x="1"/>
        <item x="2"/>
        <item x="3"/>
        <item x="4"/>
        <item x="5"/>
        <item t="default"/>
      </items>
    </pivotField>
    <pivotField dataField="1" numFmtId="165" showAll="0"/>
    <pivotField numFmtId="165" showAll="0"/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0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pageFields count="1">
    <pageField fld="1" hier="-1"/>
  </pageFields>
  <dataFields count="1">
    <dataField name="Suma de TAQUILLA" fld="3" baseField="0" baseItem="0" numFmtId="41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Tabla dinámica15" cacheId="2" applyNumberFormats="0" applyBorderFormats="0" applyFontFormats="0" applyPatternFormats="0" applyAlignmentFormats="0" applyWidthHeightFormats="1" dataCaption="Valores" updatedVersion="6" minRefreshableVersion="3" useAutoFormatting="1" itemPrintTitles="1" createdVersion="4" indent="0" outline="1" outlineData="1" gridDropZones="1" multipleFieldFilters="0">
  <location ref="H18:T26" firstHeaderRow="1" firstDataRow="2" firstDataCol="1" rowPageCount="1" colPageCount="1"/>
  <pivotFields count="5">
    <pivotField axis="axisCol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axis="axisPage" showAll="0">
      <items count="3">
        <item x="0"/>
        <item x="1"/>
        <item t="default"/>
      </items>
    </pivotField>
    <pivotField axis="axisRow" showAll="0">
      <items count="7">
        <item x="0"/>
        <item x="1"/>
        <item x="2"/>
        <item x="3"/>
        <item x="4"/>
        <item x="5"/>
        <item t="default"/>
      </items>
    </pivotField>
    <pivotField numFmtId="167" showAll="0"/>
    <pivotField dataField="1" numFmtId="167" showAll="0"/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0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pageFields count="1">
    <pageField fld="1" hier="-1"/>
  </pageFields>
  <dataFields count="1">
    <dataField name="Suma de ASISTENCIA" fld="4" baseField="0" baseItem="0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ivotTable" Target="../pivotTables/pivotTable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6:K80"/>
  <sheetViews>
    <sheetView topLeftCell="A64" workbookViewId="0">
      <selection activeCell="H81" sqref="H81"/>
    </sheetView>
  </sheetViews>
  <sheetFormatPr baseColWidth="10" defaultColWidth="11.42578125" defaultRowHeight="15" x14ac:dyDescent="0.25"/>
  <cols>
    <col min="1" max="2" width="11.42578125" style="1"/>
    <col min="3" max="3" width="24.42578125" style="1" bestFit="1" customWidth="1"/>
    <col min="4" max="4" width="21.7109375" style="1" bestFit="1" customWidth="1"/>
    <col min="5" max="5" width="24.28515625" style="1" customWidth="1"/>
    <col min="6" max="6" width="21.42578125" style="1" bestFit="1" customWidth="1"/>
    <col min="7" max="7" width="11.42578125" style="1"/>
    <col min="8" max="8" width="17.5703125" style="1" customWidth="1"/>
    <col min="9" max="9" width="17.85546875" style="1" customWidth="1"/>
    <col min="10" max="10" width="19.42578125" style="1" customWidth="1"/>
    <col min="11" max="11" width="23.140625" style="1" customWidth="1"/>
    <col min="12" max="16384" width="11.42578125" style="1"/>
  </cols>
  <sheetData>
    <row r="6" spans="3:11" x14ac:dyDescent="0.25">
      <c r="C6" s="106" t="s">
        <v>4</v>
      </c>
      <c r="D6" s="106"/>
      <c r="E6" s="106"/>
      <c r="F6" s="106"/>
      <c r="H6" s="107" t="s">
        <v>10</v>
      </c>
      <c r="I6" s="107"/>
      <c r="J6" s="107"/>
    </row>
    <row r="8" spans="3:11" x14ac:dyDescent="0.25">
      <c r="C8" s="7" t="s">
        <v>5</v>
      </c>
      <c r="D8" s="6" t="s">
        <v>1</v>
      </c>
      <c r="E8" s="6" t="s">
        <v>2</v>
      </c>
      <c r="F8" s="6" t="s">
        <v>3</v>
      </c>
      <c r="H8" s="10" t="s">
        <v>6</v>
      </c>
      <c r="I8" s="67" t="s">
        <v>8</v>
      </c>
      <c r="J8" s="67" t="s">
        <v>9</v>
      </c>
      <c r="K8" s="67" t="s">
        <v>53</v>
      </c>
    </row>
    <row r="9" spans="3:11" x14ac:dyDescent="0.25">
      <c r="C9" s="5">
        <v>2007</v>
      </c>
      <c r="D9" s="5">
        <v>1</v>
      </c>
      <c r="E9" s="4">
        <v>79290834761</v>
      </c>
      <c r="F9" s="4">
        <v>10883429</v>
      </c>
      <c r="H9" s="9">
        <v>2007</v>
      </c>
      <c r="I9" s="11">
        <v>148725883903</v>
      </c>
      <c r="J9" s="11">
        <v>20668958</v>
      </c>
      <c r="K9" s="11">
        <v>4014</v>
      </c>
    </row>
    <row r="10" spans="3:11" x14ac:dyDescent="0.25">
      <c r="C10" s="5">
        <v>2007</v>
      </c>
      <c r="D10" s="5">
        <v>2</v>
      </c>
      <c r="E10" s="4">
        <v>69435049142</v>
      </c>
      <c r="F10" s="4">
        <v>9785529</v>
      </c>
      <c r="H10" s="9">
        <v>2008</v>
      </c>
      <c r="I10" s="11">
        <v>159980785142</v>
      </c>
      <c r="J10" s="11">
        <v>21562877</v>
      </c>
      <c r="K10" s="11">
        <v>4016</v>
      </c>
    </row>
    <row r="11" spans="3:11" x14ac:dyDescent="0.25">
      <c r="C11" s="5">
        <v>2008</v>
      </c>
      <c r="D11" s="5">
        <v>1</v>
      </c>
      <c r="E11" s="4">
        <v>82161152272</v>
      </c>
      <c r="F11" s="4">
        <v>10932900</v>
      </c>
      <c r="H11" s="9">
        <v>2009</v>
      </c>
      <c r="I11" s="11">
        <v>198078594887</v>
      </c>
      <c r="J11" s="11">
        <v>27067685</v>
      </c>
      <c r="K11" s="11">
        <v>4018</v>
      </c>
    </row>
    <row r="12" spans="3:11" x14ac:dyDescent="0.25">
      <c r="C12" s="5">
        <v>2008</v>
      </c>
      <c r="D12" s="5">
        <v>2</v>
      </c>
      <c r="E12" s="4">
        <v>77819632870</v>
      </c>
      <c r="F12" s="4">
        <v>10629977</v>
      </c>
      <c r="H12" s="9">
        <v>2010</v>
      </c>
      <c r="I12" s="11">
        <v>258087337650</v>
      </c>
      <c r="J12" s="11">
        <v>33655091</v>
      </c>
      <c r="K12" s="11">
        <v>4020</v>
      </c>
    </row>
    <row r="13" spans="3:11" x14ac:dyDescent="0.25">
      <c r="C13" s="5">
        <v>2009</v>
      </c>
      <c r="D13" s="5">
        <v>1</v>
      </c>
      <c r="E13" s="4">
        <v>95825869779</v>
      </c>
      <c r="F13" s="4">
        <v>12525838</v>
      </c>
      <c r="H13" s="9">
        <v>2011</v>
      </c>
      <c r="I13" s="11">
        <v>294042874943</v>
      </c>
      <c r="J13" s="11">
        <v>38011963</v>
      </c>
      <c r="K13" s="11">
        <v>4022</v>
      </c>
    </row>
    <row r="14" spans="3:11" x14ac:dyDescent="0.25">
      <c r="C14" s="5">
        <v>2009</v>
      </c>
      <c r="D14" s="5">
        <v>2</v>
      </c>
      <c r="E14" s="4">
        <v>102252725108</v>
      </c>
      <c r="F14" s="4">
        <v>14541847</v>
      </c>
      <c r="H14" s="9">
        <v>2012</v>
      </c>
      <c r="I14" s="11">
        <v>327774981449</v>
      </c>
      <c r="J14" s="11">
        <v>40849317</v>
      </c>
      <c r="K14" s="11">
        <v>4024</v>
      </c>
    </row>
    <row r="15" spans="3:11" x14ac:dyDescent="0.25">
      <c r="C15" s="5">
        <v>2010</v>
      </c>
      <c r="D15" s="5">
        <v>1</v>
      </c>
      <c r="E15" s="4">
        <v>125405116168</v>
      </c>
      <c r="F15" s="4">
        <v>16639700</v>
      </c>
      <c r="H15" s="9">
        <v>2013</v>
      </c>
      <c r="I15" s="11">
        <v>351999280983</v>
      </c>
      <c r="J15" s="11">
        <v>43278909</v>
      </c>
      <c r="K15" s="11">
        <v>4026</v>
      </c>
    </row>
    <row r="16" spans="3:11" x14ac:dyDescent="0.25">
      <c r="C16" s="5">
        <v>2010</v>
      </c>
      <c r="D16" s="5">
        <v>2</v>
      </c>
      <c r="E16" s="4">
        <v>132682221482</v>
      </c>
      <c r="F16" s="4">
        <v>17015391</v>
      </c>
      <c r="H16" s="9">
        <v>2014</v>
      </c>
      <c r="I16" s="11">
        <v>384033590923</v>
      </c>
      <c r="J16" s="11">
        <v>46526192</v>
      </c>
      <c r="K16" s="11">
        <v>4028</v>
      </c>
    </row>
    <row r="17" spans="3:11" x14ac:dyDescent="0.25">
      <c r="C17" s="5">
        <v>2011</v>
      </c>
      <c r="D17" s="5">
        <v>1</v>
      </c>
      <c r="E17" s="4">
        <v>148687158453</v>
      </c>
      <c r="F17" s="4">
        <v>19047911</v>
      </c>
      <c r="H17" s="9">
        <v>2015</v>
      </c>
      <c r="I17" s="11">
        <v>492200534000</v>
      </c>
      <c r="J17" s="11">
        <v>58805761</v>
      </c>
      <c r="K17" s="11">
        <v>4030</v>
      </c>
    </row>
    <row r="18" spans="3:11" x14ac:dyDescent="0.25">
      <c r="C18" s="5">
        <v>2011</v>
      </c>
      <c r="D18" s="5">
        <v>2</v>
      </c>
      <c r="E18" s="4">
        <v>145355716490</v>
      </c>
      <c r="F18" s="4">
        <v>18964052</v>
      </c>
      <c r="H18" s="9">
        <v>2016</v>
      </c>
      <c r="I18" s="11">
        <v>531121594533</v>
      </c>
      <c r="J18" s="11">
        <v>61437968</v>
      </c>
      <c r="K18" s="11">
        <v>4032</v>
      </c>
    </row>
    <row r="19" spans="3:11" x14ac:dyDescent="0.25">
      <c r="C19" s="5">
        <v>2012</v>
      </c>
      <c r="D19" s="5">
        <v>1</v>
      </c>
      <c r="E19" s="4">
        <v>163578316050</v>
      </c>
      <c r="F19" s="4">
        <v>20237903</v>
      </c>
      <c r="H19" s="9">
        <v>2017</v>
      </c>
      <c r="I19" s="11">
        <v>545108608117</v>
      </c>
      <c r="J19" s="11">
        <v>62611454</v>
      </c>
      <c r="K19" s="11">
        <v>4034</v>
      </c>
    </row>
    <row r="20" spans="3:11" x14ac:dyDescent="0.25">
      <c r="C20" s="5">
        <v>2012</v>
      </c>
      <c r="D20" s="5">
        <v>2</v>
      </c>
      <c r="E20" s="4">
        <v>164196665399</v>
      </c>
      <c r="F20" s="4">
        <v>20611414</v>
      </c>
      <c r="H20" s="9" t="s">
        <v>7</v>
      </c>
      <c r="I20" s="11">
        <v>3691154066530</v>
      </c>
      <c r="J20" s="11">
        <v>454476175</v>
      </c>
      <c r="K20" s="11">
        <v>44264</v>
      </c>
    </row>
    <row r="21" spans="3:11" x14ac:dyDescent="0.25">
      <c r="C21" s="5">
        <v>2013</v>
      </c>
      <c r="D21" s="5">
        <v>1</v>
      </c>
      <c r="E21" s="4">
        <v>181785473153</v>
      </c>
      <c r="F21" s="4">
        <v>22006699</v>
      </c>
      <c r="I21" s="56"/>
      <c r="J21" s="56"/>
    </row>
    <row r="22" spans="3:11" x14ac:dyDescent="0.25">
      <c r="C22" s="5">
        <v>2013</v>
      </c>
      <c r="D22" s="5">
        <v>2</v>
      </c>
      <c r="E22" s="4">
        <v>170213807830</v>
      </c>
      <c r="F22" s="4">
        <v>21272210</v>
      </c>
      <c r="H22" s="42"/>
      <c r="I22" s="56"/>
      <c r="J22" s="56"/>
    </row>
    <row r="23" spans="3:11" x14ac:dyDescent="0.25">
      <c r="C23" s="5">
        <v>2014</v>
      </c>
      <c r="D23" s="5">
        <v>1</v>
      </c>
      <c r="E23" s="4">
        <v>198354911060</v>
      </c>
      <c r="F23" s="4">
        <v>23292190</v>
      </c>
      <c r="I23" s="56"/>
      <c r="J23" s="56"/>
    </row>
    <row r="24" spans="3:11" x14ac:dyDescent="0.25">
      <c r="C24" s="5">
        <v>2014</v>
      </c>
      <c r="D24" s="5">
        <v>2</v>
      </c>
      <c r="E24" s="4">
        <v>185678679863</v>
      </c>
      <c r="F24" s="4">
        <v>23234002</v>
      </c>
      <c r="H24" s="1">
        <v>2015</v>
      </c>
      <c r="I24" s="73" t="s">
        <v>51</v>
      </c>
      <c r="J24" s="72">
        <v>6055000</v>
      </c>
      <c r="K24" s="81">
        <v>1089</v>
      </c>
    </row>
    <row r="25" spans="3:11" x14ac:dyDescent="0.25">
      <c r="C25" s="44">
        <v>2015</v>
      </c>
      <c r="D25" s="44">
        <v>1</v>
      </c>
      <c r="E25" s="4">
        <v>258465183380</v>
      </c>
      <c r="F25" s="4">
        <v>30398902</v>
      </c>
      <c r="H25" s="1">
        <v>2015</v>
      </c>
      <c r="I25" s="73" t="s">
        <v>52</v>
      </c>
      <c r="J25" s="72">
        <v>8616000</v>
      </c>
      <c r="K25" s="81">
        <v>1266</v>
      </c>
    </row>
    <row r="26" spans="3:11" x14ac:dyDescent="0.25">
      <c r="C26" s="44">
        <v>2015</v>
      </c>
      <c r="D26" s="44">
        <v>2</v>
      </c>
      <c r="E26" s="4">
        <f>233729295620+J24</f>
        <v>233735350620</v>
      </c>
      <c r="F26" s="4">
        <f>28405770+K24</f>
        <v>28406859</v>
      </c>
      <c r="H26" s="1">
        <v>2016</v>
      </c>
      <c r="I26" s="72" t="s">
        <v>58</v>
      </c>
      <c r="J26" s="72">
        <v>993000</v>
      </c>
      <c r="K26" s="81">
        <v>181</v>
      </c>
    </row>
    <row r="27" spans="3:11" x14ac:dyDescent="0.25">
      <c r="C27" s="44">
        <v>2016</v>
      </c>
      <c r="D27" s="44">
        <v>1</v>
      </c>
      <c r="E27" s="75">
        <v>283822048775</v>
      </c>
      <c r="F27" s="75">
        <v>32312399</v>
      </c>
      <c r="H27" s="1">
        <v>2016</v>
      </c>
      <c r="I27" s="72" t="s">
        <v>59</v>
      </c>
      <c r="J27" s="72">
        <v>1217000</v>
      </c>
      <c r="K27" s="81">
        <v>175</v>
      </c>
    </row>
    <row r="28" spans="3:11" x14ac:dyDescent="0.25">
      <c r="C28" s="44">
        <v>2016</v>
      </c>
      <c r="D28" s="44">
        <v>2</v>
      </c>
      <c r="E28" s="75">
        <v>247299545758</v>
      </c>
      <c r="F28" s="75">
        <v>29125569</v>
      </c>
      <c r="H28" s="1">
        <v>2016</v>
      </c>
      <c r="I28" s="72" t="s">
        <v>60</v>
      </c>
      <c r="J28" s="72">
        <v>2403000</v>
      </c>
      <c r="K28" s="81">
        <v>388</v>
      </c>
    </row>
    <row r="29" spans="3:11" x14ac:dyDescent="0.25">
      <c r="C29" s="44">
        <v>2017</v>
      </c>
      <c r="D29" s="44">
        <v>1</v>
      </c>
      <c r="E29" s="75">
        <f>290547125922+J33</f>
        <v>290727021972</v>
      </c>
      <c r="F29" s="75">
        <f>32923437+K33</f>
        <v>32945460</v>
      </c>
      <c r="I29" s="83"/>
      <c r="J29" s="83"/>
      <c r="K29" s="84"/>
    </row>
    <row r="30" spans="3:11" x14ac:dyDescent="0.25">
      <c r="C30" s="44">
        <v>2017</v>
      </c>
      <c r="D30" s="44">
        <v>2</v>
      </c>
      <c r="E30" s="75">
        <v>254381586145</v>
      </c>
      <c r="F30" s="75">
        <v>29665994</v>
      </c>
      <c r="I30" s="56"/>
      <c r="J30" s="56"/>
    </row>
    <row r="31" spans="3:11" x14ac:dyDescent="0.25">
      <c r="I31" s="56"/>
      <c r="J31" s="56"/>
    </row>
    <row r="32" spans="3:11" x14ac:dyDescent="0.25">
      <c r="C32" s="43" t="s">
        <v>0</v>
      </c>
      <c r="D32" s="54" t="s">
        <v>2</v>
      </c>
      <c r="E32" s="54" t="s">
        <v>3</v>
      </c>
      <c r="F32" s="41" t="s">
        <v>11</v>
      </c>
      <c r="I32" s="56"/>
      <c r="J32" s="56" t="s">
        <v>66</v>
      </c>
      <c r="K32" s="1" t="s">
        <v>67</v>
      </c>
    </row>
    <row r="33" spans="3:11" x14ac:dyDescent="0.25">
      <c r="C33" s="44">
        <v>2007</v>
      </c>
      <c r="D33" s="52">
        <v>148725883903</v>
      </c>
      <c r="E33" s="52">
        <v>20668958</v>
      </c>
      <c r="F33" s="55">
        <f>E33/1000000</f>
        <v>20.668958</v>
      </c>
      <c r="I33" s="1" t="s">
        <v>65</v>
      </c>
      <c r="J33" s="4">
        <v>179896050</v>
      </c>
      <c r="K33" s="81">
        <v>22023</v>
      </c>
    </row>
    <row r="34" spans="3:11" x14ac:dyDescent="0.25">
      <c r="C34" s="44">
        <v>2008</v>
      </c>
      <c r="D34" s="52">
        <v>159980785142</v>
      </c>
      <c r="E34" s="52">
        <v>21562877</v>
      </c>
      <c r="F34" s="55">
        <f t="shared" ref="F34:F40" si="0">E34/1000000</f>
        <v>21.562877</v>
      </c>
    </row>
    <row r="35" spans="3:11" x14ac:dyDescent="0.25">
      <c r="C35" s="44">
        <v>2009</v>
      </c>
      <c r="D35" s="52">
        <v>198078594887</v>
      </c>
      <c r="E35" s="52">
        <v>27067685</v>
      </c>
      <c r="F35" s="55">
        <f t="shared" si="0"/>
        <v>27.067685000000001</v>
      </c>
    </row>
    <row r="36" spans="3:11" x14ac:dyDescent="0.25">
      <c r="C36" s="44">
        <v>2010</v>
      </c>
      <c r="D36" s="52">
        <v>258087337650</v>
      </c>
      <c r="E36" s="52">
        <v>33655091</v>
      </c>
      <c r="F36" s="55">
        <f t="shared" si="0"/>
        <v>33.655090999999999</v>
      </c>
    </row>
    <row r="37" spans="3:11" x14ac:dyDescent="0.25">
      <c r="C37" s="44">
        <v>2011</v>
      </c>
      <c r="D37" s="52">
        <v>294042874943</v>
      </c>
      <c r="E37" s="52">
        <v>38011963</v>
      </c>
      <c r="F37" s="55">
        <f t="shared" si="0"/>
        <v>38.011963000000002</v>
      </c>
    </row>
    <row r="38" spans="3:11" x14ac:dyDescent="0.25">
      <c r="C38" s="44">
        <v>2012</v>
      </c>
      <c r="D38" s="52">
        <v>327774981449</v>
      </c>
      <c r="E38" s="52">
        <v>40849317</v>
      </c>
      <c r="F38" s="55">
        <f t="shared" si="0"/>
        <v>40.849316999999999</v>
      </c>
    </row>
    <row r="39" spans="3:11" x14ac:dyDescent="0.25">
      <c r="C39" s="44">
        <v>2013</v>
      </c>
      <c r="D39" s="52">
        <v>351999280983</v>
      </c>
      <c r="E39" s="52">
        <v>43278909</v>
      </c>
      <c r="F39" s="55">
        <f t="shared" si="0"/>
        <v>43.278908999999999</v>
      </c>
    </row>
    <row r="40" spans="3:11" x14ac:dyDescent="0.25">
      <c r="C40" s="44">
        <v>2014</v>
      </c>
      <c r="D40" s="52">
        <v>384033590923</v>
      </c>
      <c r="E40" s="52">
        <v>46526192</v>
      </c>
      <c r="F40" s="55">
        <f t="shared" si="0"/>
        <v>46.526192000000002</v>
      </c>
    </row>
    <row r="41" spans="3:11" x14ac:dyDescent="0.25">
      <c r="C41" s="44">
        <v>2015</v>
      </c>
      <c r="D41" s="52">
        <f>SUM(E25:E26)</f>
        <v>492200534000</v>
      </c>
      <c r="E41" s="52">
        <f>SUM(F25:F26)</f>
        <v>58805761</v>
      </c>
      <c r="F41" s="55">
        <f>E41/1000000</f>
        <v>58.805760999999997</v>
      </c>
    </row>
    <row r="42" spans="3:11" x14ac:dyDescent="0.25">
      <c r="C42" s="44">
        <v>2016</v>
      </c>
      <c r="D42" s="52">
        <f>SUM(E27:E28)</f>
        <v>531121594533</v>
      </c>
      <c r="E42" s="52">
        <f>SUM(F27:F28)</f>
        <v>61437968</v>
      </c>
      <c r="F42" s="55">
        <f>E42/1000000</f>
        <v>61.437967999999998</v>
      </c>
    </row>
    <row r="43" spans="3:11" x14ac:dyDescent="0.25">
      <c r="C43" s="44">
        <v>2017</v>
      </c>
      <c r="D43" s="52">
        <f>SUM(E29:E30)</f>
        <v>545108608117</v>
      </c>
      <c r="E43" s="52">
        <f>SUM(F29:F30)</f>
        <v>62611454</v>
      </c>
      <c r="F43" s="55">
        <f>E43/1000000</f>
        <v>62.611454000000002</v>
      </c>
      <c r="H43" s="27">
        <f>D43/1000000</f>
        <v>545108.60811699997</v>
      </c>
      <c r="I43" s="29">
        <f>((D43-D42)/D42)*100</f>
        <v>2.6334861410216961</v>
      </c>
    </row>
    <row r="44" spans="3:11" x14ac:dyDescent="0.25">
      <c r="H44" s="27"/>
      <c r="I44" s="16"/>
    </row>
    <row r="45" spans="3:11" x14ac:dyDescent="0.25">
      <c r="C45" s="8" t="s">
        <v>71</v>
      </c>
      <c r="D45" s="15">
        <f>((E43-E42)/E42)*100</f>
        <v>1.9100338735161295</v>
      </c>
      <c r="E45" s="45" t="s">
        <v>62</v>
      </c>
      <c r="F45" s="15" t="s">
        <v>72</v>
      </c>
      <c r="H45" s="27"/>
      <c r="I45" s="29"/>
    </row>
    <row r="55" spans="11:11" x14ac:dyDescent="0.25">
      <c r="K55" s="1">
        <v>1</v>
      </c>
    </row>
    <row r="66" spans="3:7" ht="15" customHeight="1" x14ac:dyDescent="0.25">
      <c r="C66" s="108" t="s">
        <v>76</v>
      </c>
      <c r="D66" s="108"/>
      <c r="E66" s="108"/>
      <c r="F66" s="108"/>
    </row>
    <row r="67" spans="3:7" x14ac:dyDescent="0.25">
      <c r="C67" s="108"/>
      <c r="D67" s="108"/>
      <c r="E67" s="108"/>
      <c r="F67" s="108"/>
    </row>
    <row r="68" spans="3:7" x14ac:dyDescent="0.25">
      <c r="C68" s="108"/>
      <c r="D68" s="108"/>
      <c r="E68" s="108"/>
      <c r="F68" s="108"/>
    </row>
    <row r="69" spans="3:7" x14ac:dyDescent="0.25">
      <c r="C69" s="108"/>
      <c r="D69" s="108"/>
      <c r="E69" s="108"/>
      <c r="F69" s="108"/>
    </row>
    <row r="70" spans="3:7" x14ac:dyDescent="0.25">
      <c r="C70" s="108"/>
      <c r="D70" s="108"/>
      <c r="E70" s="108"/>
      <c r="F70" s="108"/>
    </row>
    <row r="71" spans="3:7" x14ac:dyDescent="0.25">
      <c r="C71" s="80"/>
      <c r="D71" s="80"/>
      <c r="E71" s="80"/>
      <c r="F71" s="80"/>
    </row>
    <row r="73" spans="3:7" ht="15" customHeight="1" x14ac:dyDescent="0.25">
      <c r="C73" s="109" t="s">
        <v>88</v>
      </c>
      <c r="D73" s="109"/>
      <c r="E73" s="109"/>
      <c r="F73" s="109"/>
    </row>
    <row r="74" spans="3:7" x14ac:dyDescent="0.25">
      <c r="C74" s="109"/>
      <c r="D74" s="109"/>
      <c r="E74" s="109"/>
      <c r="F74" s="109"/>
    </row>
    <row r="75" spans="3:7" x14ac:dyDescent="0.25">
      <c r="C75" s="109"/>
      <c r="D75" s="109"/>
      <c r="E75" s="109"/>
      <c r="F75" s="109"/>
    </row>
    <row r="76" spans="3:7" x14ac:dyDescent="0.25">
      <c r="C76" s="109"/>
      <c r="D76" s="109"/>
      <c r="E76" s="109"/>
      <c r="F76" s="109"/>
    </row>
    <row r="77" spans="3:7" x14ac:dyDescent="0.25">
      <c r="C77" s="109"/>
      <c r="D77" s="109"/>
      <c r="E77" s="109"/>
      <c r="F77" s="109"/>
    </row>
    <row r="78" spans="3:7" x14ac:dyDescent="0.25">
      <c r="C78" s="109"/>
      <c r="D78" s="109"/>
      <c r="E78" s="109"/>
      <c r="F78" s="109"/>
    </row>
    <row r="79" spans="3:7" x14ac:dyDescent="0.25">
      <c r="C79" s="105"/>
      <c r="D79" s="105"/>
      <c r="E79" s="105"/>
      <c r="F79" s="105"/>
      <c r="G79" s="16"/>
    </row>
    <row r="80" spans="3:7" x14ac:dyDescent="0.25">
      <c r="C80" s="16"/>
      <c r="D80" s="16"/>
      <c r="E80" s="16"/>
      <c r="F80" s="16"/>
      <c r="G80" s="16"/>
    </row>
  </sheetData>
  <mergeCells count="4">
    <mergeCell ref="C6:F6"/>
    <mergeCell ref="H6:J6"/>
    <mergeCell ref="C66:F70"/>
    <mergeCell ref="C73:F78"/>
  </mergeCells>
  <pageMargins left="0.7" right="0.7" top="0.75" bottom="0.75" header="0.3" footer="0.3"/>
  <pageSetup orientation="portrait" horizontalDpi="4294967292" verticalDpi="4294967292" r:id="rId2"/>
  <drawing r:id="rId3"/>
  <legacyDrawing r:id="rId4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N44"/>
  <sheetViews>
    <sheetView topLeftCell="A16" workbookViewId="0">
      <selection activeCell="E17" sqref="E17"/>
    </sheetView>
  </sheetViews>
  <sheetFormatPr baseColWidth="10" defaultColWidth="11.42578125" defaultRowHeight="15" x14ac:dyDescent="0.25"/>
  <cols>
    <col min="1" max="2" width="11.42578125" style="16"/>
    <col min="3" max="3" width="24.42578125" style="16" customWidth="1"/>
    <col min="4" max="4" width="16" style="16" customWidth="1"/>
    <col min="5" max="5" width="22.42578125" style="16" bestFit="1" customWidth="1"/>
    <col min="6" max="16384" width="11.42578125" style="16"/>
  </cols>
  <sheetData>
    <row r="2" spans="3:14" x14ac:dyDescent="0.25">
      <c r="D2" s="17"/>
      <c r="E2" s="17"/>
      <c r="F2" s="17"/>
      <c r="G2" s="17"/>
      <c r="H2" s="17"/>
      <c r="I2" s="17"/>
      <c r="J2" s="17"/>
      <c r="K2" s="17"/>
    </row>
    <row r="4" spans="3:14" x14ac:dyDescent="0.25">
      <c r="C4" s="110" t="s">
        <v>4</v>
      </c>
      <c r="D4" s="110"/>
      <c r="E4" s="110"/>
      <c r="F4" s="110"/>
      <c r="G4" s="110"/>
    </row>
    <row r="6" spans="3:14" x14ac:dyDescent="0.25">
      <c r="C6" s="3" t="s">
        <v>0</v>
      </c>
      <c r="D6" s="6" t="s">
        <v>3</v>
      </c>
      <c r="E6" s="6" t="s">
        <v>12</v>
      </c>
      <c r="F6" s="106" t="s">
        <v>13</v>
      </c>
      <c r="G6" s="106"/>
    </row>
    <row r="7" spans="3:14" x14ac:dyDescent="0.25">
      <c r="C7" s="5">
        <v>2007</v>
      </c>
      <c r="D7" s="52">
        <v>20668958</v>
      </c>
      <c r="E7" s="12">
        <v>43926929</v>
      </c>
      <c r="F7" s="19">
        <f>D7/E7</f>
        <v>0.47053045752413059</v>
      </c>
      <c r="G7" s="8"/>
    </row>
    <row r="8" spans="3:14" x14ac:dyDescent="0.25">
      <c r="C8" s="5">
        <v>2008</v>
      </c>
      <c r="D8" s="52">
        <v>21562877</v>
      </c>
      <c r="E8" s="12">
        <v>44451147</v>
      </c>
      <c r="F8" s="19">
        <f t="shared" ref="F8:F12" si="0">D8/E8</f>
        <v>0.48509157705199374</v>
      </c>
      <c r="G8" s="8"/>
    </row>
    <row r="9" spans="3:14" x14ac:dyDescent="0.25">
      <c r="C9" s="5">
        <v>2009</v>
      </c>
      <c r="D9" s="52">
        <v>27067685</v>
      </c>
      <c r="E9" s="12">
        <v>44978832</v>
      </c>
      <c r="F9" s="19">
        <f t="shared" si="0"/>
        <v>0.60178719180613671</v>
      </c>
      <c r="G9" s="8"/>
    </row>
    <row r="10" spans="3:14" x14ac:dyDescent="0.25">
      <c r="C10" s="5">
        <v>2010</v>
      </c>
      <c r="D10" s="52">
        <v>33655091</v>
      </c>
      <c r="E10" s="12">
        <v>45509584</v>
      </c>
      <c r="F10" s="19">
        <f t="shared" si="0"/>
        <v>0.73951655985253573</v>
      </c>
      <c r="G10" s="8"/>
    </row>
    <row r="11" spans="3:14" x14ac:dyDescent="0.25">
      <c r="C11" s="5">
        <v>2011</v>
      </c>
      <c r="D11" s="52">
        <v>38011963</v>
      </c>
      <c r="E11" s="12">
        <v>46044601</v>
      </c>
      <c r="F11" s="19">
        <f t="shared" si="0"/>
        <v>0.8255465825406979</v>
      </c>
      <c r="G11" s="18"/>
      <c r="H11" s="17"/>
      <c r="I11" s="17"/>
      <c r="J11" s="17"/>
      <c r="K11" s="17"/>
      <c r="L11" s="17"/>
      <c r="M11" s="17"/>
      <c r="N11" s="17"/>
    </row>
    <row r="12" spans="3:14" x14ac:dyDescent="0.25">
      <c r="C12" s="5">
        <v>2012</v>
      </c>
      <c r="D12" s="52">
        <v>40849317</v>
      </c>
      <c r="E12" s="12">
        <v>46581823</v>
      </c>
      <c r="F12" s="19">
        <f t="shared" si="0"/>
        <v>0.87693684723330811</v>
      </c>
      <c r="G12" s="8"/>
    </row>
    <row r="13" spans="3:14" x14ac:dyDescent="0.25">
      <c r="C13" s="5">
        <v>2013</v>
      </c>
      <c r="D13" s="52">
        <v>43278909</v>
      </c>
      <c r="E13" s="12">
        <v>47121089</v>
      </c>
      <c r="F13" s="19">
        <f t="shared" ref="F13:F17" si="1">D13/E13</f>
        <v>0.91846156187094907</v>
      </c>
      <c r="G13" s="45"/>
    </row>
    <row r="14" spans="3:14" x14ac:dyDescent="0.25">
      <c r="C14" s="5">
        <v>2014</v>
      </c>
      <c r="D14" s="52">
        <v>46526192</v>
      </c>
      <c r="E14" s="12">
        <v>47661787</v>
      </c>
      <c r="F14" s="19">
        <f t="shared" si="1"/>
        <v>0.97617388957740925</v>
      </c>
      <c r="G14" s="45"/>
    </row>
    <row r="15" spans="3:14" x14ac:dyDescent="0.25">
      <c r="C15" s="44">
        <v>2015</v>
      </c>
      <c r="D15" s="52">
        <v>58807027</v>
      </c>
      <c r="E15" s="52">
        <v>48203405</v>
      </c>
      <c r="F15" s="50">
        <f t="shared" si="1"/>
        <v>1.2199766178343625</v>
      </c>
      <c r="G15" s="45"/>
    </row>
    <row r="16" spans="3:14" x14ac:dyDescent="0.25">
      <c r="C16" s="44">
        <v>2016</v>
      </c>
      <c r="D16" s="52">
        <v>61437968</v>
      </c>
      <c r="E16" s="52">
        <v>48747708</v>
      </c>
      <c r="F16" s="50">
        <f t="shared" si="1"/>
        <v>1.2603252649334815</v>
      </c>
      <c r="G16" s="45"/>
    </row>
    <row r="17" spans="3:7" x14ac:dyDescent="0.25">
      <c r="C17" s="44">
        <v>2017</v>
      </c>
      <c r="D17" s="75">
        <v>62611454</v>
      </c>
      <c r="E17" s="52">
        <v>49291609</v>
      </c>
      <c r="F17" s="50">
        <f t="shared" si="1"/>
        <v>1.2702254048959936</v>
      </c>
      <c r="G17" s="45"/>
    </row>
    <row r="19" spans="3:7" x14ac:dyDescent="0.25">
      <c r="C19" s="8" t="s">
        <v>73</v>
      </c>
      <c r="D19" s="15">
        <f>((F17-F16)/F16)*100</f>
        <v>0.785522613722622</v>
      </c>
      <c r="E19" s="30"/>
      <c r="F19" s="30"/>
    </row>
    <row r="41" spans="3:7" ht="47.25" customHeight="1" x14ac:dyDescent="0.25">
      <c r="C41" s="111" t="s">
        <v>78</v>
      </c>
      <c r="D41" s="111"/>
      <c r="E41" s="111"/>
      <c r="F41" s="111"/>
      <c r="G41" s="111"/>
    </row>
    <row r="42" spans="3:7" ht="14.45" customHeight="1" x14ac:dyDescent="0.25"/>
    <row r="43" spans="3:7" x14ac:dyDescent="0.25">
      <c r="C43" s="108" t="s">
        <v>79</v>
      </c>
      <c r="D43" s="108"/>
      <c r="E43" s="108"/>
      <c r="F43" s="108"/>
      <c r="G43" s="108"/>
    </row>
    <row r="44" spans="3:7" x14ac:dyDescent="0.25">
      <c r="C44" s="108"/>
      <c r="D44" s="108"/>
      <c r="E44" s="108"/>
      <c r="F44" s="108"/>
      <c r="G44" s="108"/>
    </row>
  </sheetData>
  <mergeCells count="4">
    <mergeCell ref="C43:G44"/>
    <mergeCell ref="F6:G6"/>
    <mergeCell ref="C4:G4"/>
    <mergeCell ref="C41:G41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50"/>
  <sheetViews>
    <sheetView topLeftCell="A34" workbookViewId="0">
      <selection activeCell="L33" sqref="L33"/>
    </sheetView>
  </sheetViews>
  <sheetFormatPr baseColWidth="10" defaultColWidth="11.42578125" defaultRowHeight="15" x14ac:dyDescent="0.25"/>
  <cols>
    <col min="1" max="1" width="11.42578125" style="1"/>
    <col min="2" max="2" width="26.140625" style="1" customWidth="1"/>
    <col min="3" max="3" width="18.7109375" style="1" customWidth="1"/>
    <col min="4" max="4" width="18.42578125" style="1" customWidth="1"/>
    <col min="5" max="5" width="22" style="1" customWidth="1"/>
    <col min="6" max="6" width="22.85546875" style="1" bestFit="1" customWidth="1"/>
    <col min="7" max="7" width="24.28515625" style="1" customWidth="1"/>
    <col min="8" max="8" width="27" style="1" customWidth="1"/>
    <col min="9" max="9" width="26.85546875" style="1" customWidth="1"/>
    <col min="10" max="10" width="19.85546875" style="1" customWidth="1"/>
    <col min="11" max="16384" width="11.42578125" style="1"/>
  </cols>
  <sheetData>
    <row r="4" spans="2:9" x14ac:dyDescent="0.25">
      <c r="B4" s="110" t="s">
        <v>4</v>
      </c>
      <c r="C4" s="110"/>
      <c r="D4" s="110"/>
      <c r="E4" s="110"/>
      <c r="F4" s="110"/>
      <c r="G4" s="110"/>
      <c r="H4" s="110"/>
      <c r="I4" s="110"/>
    </row>
    <row r="7" spans="2:9" ht="38.25" customHeight="1" x14ac:dyDescent="0.25">
      <c r="C7" s="57" t="s">
        <v>5</v>
      </c>
      <c r="D7" s="39" t="s">
        <v>1</v>
      </c>
      <c r="E7" s="39" t="s">
        <v>43</v>
      </c>
      <c r="F7" s="39" t="s">
        <v>44</v>
      </c>
      <c r="G7" s="23" t="s">
        <v>14</v>
      </c>
      <c r="H7" s="23" t="s">
        <v>45</v>
      </c>
      <c r="I7" s="23" t="s">
        <v>46</v>
      </c>
    </row>
    <row r="8" spans="2:9" x14ac:dyDescent="0.25">
      <c r="C8" s="5">
        <v>2007</v>
      </c>
      <c r="D8" s="5">
        <v>1</v>
      </c>
      <c r="E8" s="4">
        <v>10883429</v>
      </c>
      <c r="F8" s="4">
        <v>9785529</v>
      </c>
      <c r="G8" s="12">
        <f>E8+F8</f>
        <v>20668958</v>
      </c>
      <c r="H8" s="14">
        <f>E8/1000000</f>
        <v>10.883429</v>
      </c>
      <c r="I8" s="14">
        <f>F8/1000000</f>
        <v>9.7855290000000004</v>
      </c>
    </row>
    <row r="9" spans="2:9" x14ac:dyDescent="0.25">
      <c r="C9" s="5">
        <v>2008</v>
      </c>
      <c r="D9" s="5">
        <v>1</v>
      </c>
      <c r="E9" s="4">
        <v>10932900</v>
      </c>
      <c r="F9" s="4">
        <v>10629977</v>
      </c>
      <c r="G9" s="12">
        <f t="shared" ref="G9:G14" si="0">E9+F9</f>
        <v>21562877</v>
      </c>
      <c r="H9" s="14">
        <f t="shared" ref="H9:H14" si="1">E9/1000000</f>
        <v>10.9329</v>
      </c>
      <c r="I9" s="14">
        <f t="shared" ref="I9:I15" si="2">F9/1000000</f>
        <v>10.629977</v>
      </c>
    </row>
    <row r="10" spans="2:9" x14ac:dyDescent="0.25">
      <c r="C10" s="5">
        <v>2009</v>
      </c>
      <c r="D10" s="5">
        <v>1</v>
      </c>
      <c r="E10" s="4">
        <v>12525838</v>
      </c>
      <c r="F10" s="4">
        <v>14541847</v>
      </c>
      <c r="G10" s="12">
        <f t="shared" si="0"/>
        <v>27067685</v>
      </c>
      <c r="H10" s="14">
        <f t="shared" si="1"/>
        <v>12.525838</v>
      </c>
      <c r="I10" s="14">
        <f t="shared" si="2"/>
        <v>14.541847000000001</v>
      </c>
    </row>
    <row r="11" spans="2:9" x14ac:dyDescent="0.25">
      <c r="C11" s="5">
        <v>2010</v>
      </c>
      <c r="D11" s="5">
        <v>1</v>
      </c>
      <c r="E11" s="4">
        <v>16639700</v>
      </c>
      <c r="F11" s="4">
        <v>17015391</v>
      </c>
      <c r="G11" s="12">
        <f t="shared" si="0"/>
        <v>33655091</v>
      </c>
      <c r="H11" s="14">
        <f t="shared" si="1"/>
        <v>16.639700000000001</v>
      </c>
      <c r="I11" s="14">
        <f t="shared" si="2"/>
        <v>17.015391000000001</v>
      </c>
    </row>
    <row r="12" spans="2:9" x14ac:dyDescent="0.25">
      <c r="C12" s="5">
        <v>2011</v>
      </c>
      <c r="D12" s="5">
        <v>1</v>
      </c>
      <c r="E12" s="4">
        <v>19047911</v>
      </c>
      <c r="F12" s="4">
        <v>18964052</v>
      </c>
      <c r="G12" s="12">
        <f t="shared" si="0"/>
        <v>38011963</v>
      </c>
      <c r="H12" s="14">
        <f t="shared" si="1"/>
        <v>19.047910999999999</v>
      </c>
      <c r="I12" s="14">
        <f t="shared" si="2"/>
        <v>18.964051999999999</v>
      </c>
    </row>
    <row r="13" spans="2:9" x14ac:dyDescent="0.25">
      <c r="C13" s="5">
        <v>2012</v>
      </c>
      <c r="D13" s="5">
        <v>1</v>
      </c>
      <c r="E13" s="4">
        <v>20237903</v>
      </c>
      <c r="F13" s="4">
        <v>20611414</v>
      </c>
      <c r="G13" s="12">
        <f t="shared" si="0"/>
        <v>40849317</v>
      </c>
      <c r="H13" s="14">
        <f t="shared" si="1"/>
        <v>20.237902999999999</v>
      </c>
      <c r="I13" s="14">
        <f t="shared" si="2"/>
        <v>20.611414</v>
      </c>
    </row>
    <row r="14" spans="2:9" x14ac:dyDescent="0.25">
      <c r="C14" s="5">
        <v>2013</v>
      </c>
      <c r="D14" s="5">
        <v>1</v>
      </c>
      <c r="E14" s="4">
        <v>22006699</v>
      </c>
      <c r="F14" s="4">
        <v>21272210</v>
      </c>
      <c r="G14" s="12">
        <f t="shared" si="0"/>
        <v>43278909</v>
      </c>
      <c r="H14" s="14">
        <f t="shared" si="1"/>
        <v>22.006699000000001</v>
      </c>
      <c r="I14" s="14">
        <f t="shared" si="2"/>
        <v>21.272210000000001</v>
      </c>
    </row>
    <row r="15" spans="2:9" x14ac:dyDescent="0.25">
      <c r="C15" s="5">
        <v>2014</v>
      </c>
      <c r="D15" s="5">
        <v>1</v>
      </c>
      <c r="E15" s="4">
        <v>23292190</v>
      </c>
      <c r="F15" s="4">
        <v>23234002</v>
      </c>
      <c r="G15" s="12">
        <f>E15+F15</f>
        <v>46526192</v>
      </c>
      <c r="H15" s="14">
        <f>E15/1000000</f>
        <v>23.292190000000002</v>
      </c>
      <c r="I15" s="14">
        <f t="shared" si="2"/>
        <v>23.234002</v>
      </c>
    </row>
    <row r="16" spans="2:9" x14ac:dyDescent="0.25">
      <c r="C16" s="44">
        <v>2015</v>
      </c>
      <c r="D16" s="44">
        <v>1</v>
      </c>
      <c r="E16" s="75">
        <v>30398902</v>
      </c>
      <c r="F16" s="75">
        <v>28408125</v>
      </c>
      <c r="G16" s="52">
        <f>E16+F16</f>
        <v>58807027</v>
      </c>
      <c r="H16" s="55">
        <f>E16/1000000</f>
        <v>30.398902</v>
      </c>
      <c r="I16" s="55">
        <f>F16/1000000</f>
        <v>28.408124999999998</v>
      </c>
    </row>
    <row r="17" spans="2:9" x14ac:dyDescent="0.25">
      <c r="C17" s="44">
        <v>2016</v>
      </c>
      <c r="D17" s="44">
        <v>1</v>
      </c>
      <c r="E17" s="75">
        <v>32312399</v>
      </c>
      <c r="F17" s="75">
        <v>29125569</v>
      </c>
      <c r="G17" s="52">
        <f>E17+F17</f>
        <v>61437968</v>
      </c>
      <c r="H17" s="55">
        <f>E17/1000000</f>
        <v>32.312398999999999</v>
      </c>
      <c r="I17" s="55">
        <f>F17/1000000</f>
        <v>29.125568999999999</v>
      </c>
    </row>
    <row r="18" spans="2:9" x14ac:dyDescent="0.25">
      <c r="C18" s="44">
        <v>2017</v>
      </c>
      <c r="D18" s="44">
        <v>1</v>
      </c>
      <c r="E18" s="52">
        <v>32945460</v>
      </c>
      <c r="F18" s="75">
        <v>29665994</v>
      </c>
      <c r="G18" s="52">
        <f>E18+F18</f>
        <v>62611454</v>
      </c>
      <c r="H18" s="55">
        <f>E18/1000000</f>
        <v>32.945459999999997</v>
      </c>
      <c r="I18" s="55">
        <f>F18/1000000</f>
        <v>29.665994000000001</v>
      </c>
    </row>
    <row r="19" spans="2:9" x14ac:dyDescent="0.25">
      <c r="E19" s="74"/>
      <c r="F19" s="74"/>
    </row>
    <row r="20" spans="2:9" x14ac:dyDescent="0.25">
      <c r="B20" s="8" t="s">
        <v>54</v>
      </c>
      <c r="C20" s="15">
        <f>((H18-H17)/H17)*100</f>
        <v>1.9591891026104185</v>
      </c>
      <c r="D20" s="15">
        <f>((I18-I17)/I17)*100</f>
        <v>1.8555002307422821</v>
      </c>
      <c r="E20" s="38"/>
    </row>
    <row r="43" spans="2:9" ht="20.25" customHeight="1" x14ac:dyDescent="0.25">
      <c r="B43" s="111" t="s">
        <v>57</v>
      </c>
      <c r="C43" s="111"/>
      <c r="D43" s="111"/>
      <c r="E43" s="111"/>
      <c r="F43" s="111"/>
      <c r="G43" s="111"/>
      <c r="H43" s="111"/>
      <c r="I43" s="111"/>
    </row>
    <row r="45" spans="2:9" ht="23.25" customHeight="1" x14ac:dyDescent="0.25">
      <c r="B45" s="112" t="s">
        <v>83</v>
      </c>
      <c r="C45" s="113"/>
      <c r="D45" s="113"/>
      <c r="E45" s="113"/>
      <c r="F45" s="113"/>
      <c r="G45" s="113"/>
      <c r="H45" s="113"/>
      <c r="I45" s="114"/>
    </row>
    <row r="46" spans="2:9" x14ac:dyDescent="0.25">
      <c r="B46" s="115"/>
      <c r="C46" s="116"/>
      <c r="D46" s="116"/>
      <c r="E46" s="116"/>
      <c r="F46" s="116"/>
      <c r="G46" s="116"/>
      <c r="H46" s="116"/>
      <c r="I46" s="117"/>
    </row>
    <row r="47" spans="2:9" x14ac:dyDescent="0.25">
      <c r="B47" s="118"/>
      <c r="C47" s="119"/>
      <c r="D47" s="119"/>
      <c r="E47" s="119"/>
      <c r="F47" s="119"/>
      <c r="G47" s="119"/>
      <c r="H47" s="119"/>
      <c r="I47" s="120"/>
    </row>
    <row r="50" spans="2:5" x14ac:dyDescent="0.25">
      <c r="B50" s="121"/>
      <c r="C50" s="121"/>
      <c r="D50" s="121"/>
      <c r="E50" s="121"/>
    </row>
  </sheetData>
  <mergeCells count="4">
    <mergeCell ref="B4:I4"/>
    <mergeCell ref="B43:I43"/>
    <mergeCell ref="B45:I47"/>
    <mergeCell ref="B50:E50"/>
  </mergeCells>
  <pageMargins left="0.7" right="0.7" top="0.75" bottom="0.75" header="0.3" footer="0.3"/>
  <pageSetup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68"/>
  <sheetViews>
    <sheetView topLeftCell="A49" workbookViewId="0">
      <selection activeCell="C63" sqref="C63:H63"/>
    </sheetView>
  </sheetViews>
  <sheetFormatPr baseColWidth="10" defaultColWidth="11.42578125" defaultRowHeight="15" x14ac:dyDescent="0.25"/>
  <cols>
    <col min="1" max="2" width="11.42578125" style="1"/>
    <col min="3" max="3" width="27" style="1" bestFit="1" customWidth="1"/>
    <col min="4" max="4" width="23" style="1" bestFit="1" customWidth="1"/>
    <col min="5" max="5" width="21.28515625" style="1" customWidth="1"/>
    <col min="6" max="6" width="30.28515625" style="1" bestFit="1" customWidth="1"/>
    <col min="7" max="7" width="20.42578125" style="1" bestFit="1" customWidth="1"/>
    <col min="8" max="8" width="17.85546875" style="1" bestFit="1" customWidth="1"/>
    <col min="9" max="16384" width="11.42578125" style="1"/>
  </cols>
  <sheetData>
    <row r="4" spans="3:8" x14ac:dyDescent="0.25">
      <c r="C4" s="110" t="s">
        <v>4</v>
      </c>
      <c r="D4" s="110"/>
      <c r="E4" s="110"/>
      <c r="F4" s="110"/>
      <c r="G4" s="110"/>
      <c r="H4" s="110"/>
    </row>
    <row r="7" spans="3:8" ht="63.75" x14ac:dyDescent="0.25">
      <c r="C7" s="7" t="s">
        <v>5</v>
      </c>
      <c r="D7" s="39" t="s">
        <v>84</v>
      </c>
      <c r="E7" s="39" t="s">
        <v>41</v>
      </c>
      <c r="F7" s="23" t="s">
        <v>85</v>
      </c>
      <c r="G7" s="23" t="s">
        <v>42</v>
      </c>
    </row>
    <row r="8" spans="3:8" x14ac:dyDescent="0.25">
      <c r="C8" s="5">
        <v>2007</v>
      </c>
      <c r="D8" s="12">
        <v>148725883903</v>
      </c>
      <c r="E8" s="60">
        <f>D8/1000000000</f>
        <v>148.72588390300001</v>
      </c>
      <c r="F8" s="12">
        <f t="shared" ref="F8:F16" si="0">D8/D$26</f>
        <v>54151650.628989212</v>
      </c>
      <c r="G8" s="60">
        <f>F8/1000000</f>
        <v>54.151650628989209</v>
      </c>
      <c r="H8" s="79"/>
    </row>
    <row r="9" spans="3:8" x14ac:dyDescent="0.25">
      <c r="C9" s="5">
        <v>2008</v>
      </c>
      <c r="D9" s="12">
        <v>159980785142</v>
      </c>
      <c r="E9" s="60">
        <f t="shared" ref="E9:E15" si="1">D9/1000000000</f>
        <v>159.980785142</v>
      </c>
      <c r="F9" s="12">
        <f t="shared" si="0"/>
        <v>58249602.268366307</v>
      </c>
      <c r="G9" s="60">
        <f t="shared" ref="G9:G17" si="2">F9/1000000</f>
        <v>58.24960226836631</v>
      </c>
      <c r="H9" s="79"/>
    </row>
    <row r="10" spans="3:8" x14ac:dyDescent="0.25">
      <c r="C10" s="5">
        <v>2009</v>
      </c>
      <c r="D10" s="12">
        <v>198078594887</v>
      </c>
      <c r="E10" s="60">
        <f t="shared" si="1"/>
        <v>198.07859488700001</v>
      </c>
      <c r="F10" s="12">
        <f t="shared" si="0"/>
        <v>72121157.299005643</v>
      </c>
      <c r="G10" s="60">
        <f t="shared" si="2"/>
        <v>72.121157299005645</v>
      </c>
      <c r="H10" s="79"/>
    </row>
    <row r="11" spans="3:8" x14ac:dyDescent="0.25">
      <c r="C11" s="5">
        <v>2010</v>
      </c>
      <c r="D11" s="12">
        <v>258087337650</v>
      </c>
      <c r="E11" s="60">
        <f t="shared" si="1"/>
        <v>258.08733764999999</v>
      </c>
      <c r="F11" s="12">
        <f t="shared" si="0"/>
        <v>93970564.997979224</v>
      </c>
      <c r="G11" s="60">
        <f t="shared" si="2"/>
        <v>93.970564997979224</v>
      </c>
      <c r="H11" s="79"/>
    </row>
    <row r="12" spans="3:8" x14ac:dyDescent="0.25">
      <c r="C12" s="5">
        <v>2011</v>
      </c>
      <c r="D12" s="12">
        <v>294042874943</v>
      </c>
      <c r="E12" s="60">
        <f t="shared" si="1"/>
        <v>294.04287494300002</v>
      </c>
      <c r="F12" s="12">
        <f t="shared" si="0"/>
        <v>107062110.61580867</v>
      </c>
      <c r="G12" s="60">
        <f t="shared" si="2"/>
        <v>107.06211061580866</v>
      </c>
      <c r="H12" s="79"/>
    </row>
    <row r="13" spans="3:8" x14ac:dyDescent="0.25">
      <c r="C13" s="5">
        <v>2012</v>
      </c>
      <c r="D13" s="12">
        <v>327774981449</v>
      </c>
      <c r="E13" s="60">
        <f t="shared" si="1"/>
        <v>327.77498144899999</v>
      </c>
      <c r="F13" s="12">
        <f t="shared" si="0"/>
        <v>119344096.767487</v>
      </c>
      <c r="G13" s="60">
        <f t="shared" si="2"/>
        <v>119.344096767487</v>
      </c>
      <c r="H13" s="79"/>
    </row>
    <row r="14" spans="3:8" x14ac:dyDescent="0.25">
      <c r="C14" s="5">
        <v>2013</v>
      </c>
      <c r="D14" s="12">
        <v>351999280983</v>
      </c>
      <c r="E14" s="60">
        <f t="shared" si="1"/>
        <v>351.99928098300001</v>
      </c>
      <c r="F14" s="12">
        <f t="shared" si="0"/>
        <v>128164254.83730026</v>
      </c>
      <c r="G14" s="60">
        <f t="shared" si="2"/>
        <v>128.16425483730026</v>
      </c>
      <c r="H14" s="79"/>
    </row>
    <row r="15" spans="3:8" x14ac:dyDescent="0.25">
      <c r="C15" s="5">
        <v>2014</v>
      </c>
      <c r="D15" s="52">
        <v>384033590923</v>
      </c>
      <c r="E15" s="60">
        <f t="shared" si="1"/>
        <v>384.03359092300002</v>
      </c>
      <c r="F15" s="12">
        <f t="shared" si="0"/>
        <v>139828066.90879565</v>
      </c>
      <c r="G15" s="60">
        <f t="shared" si="2"/>
        <v>139.82806690879565</v>
      </c>
      <c r="H15" s="79"/>
    </row>
    <row r="16" spans="3:8" x14ac:dyDescent="0.25">
      <c r="C16" s="44">
        <v>2015</v>
      </c>
      <c r="D16" s="52">
        <v>492209150000</v>
      </c>
      <c r="E16" s="76">
        <f>D16/1000000000</f>
        <v>492.20915000000002</v>
      </c>
      <c r="F16" s="12">
        <f t="shared" si="0"/>
        <v>179215192.59267351</v>
      </c>
      <c r="G16" s="76">
        <f t="shared" si="2"/>
        <v>179.2151925926735</v>
      </c>
      <c r="H16" s="79"/>
    </row>
    <row r="17" spans="3:9" x14ac:dyDescent="0.25">
      <c r="C17" s="44">
        <v>2016</v>
      </c>
      <c r="D17" s="52">
        <v>531121594533</v>
      </c>
      <c r="E17" s="76">
        <f>D17/1000000000</f>
        <v>531.12159453300001</v>
      </c>
      <c r="F17" s="52">
        <f>D17/$D$24</f>
        <v>173943183.22831449</v>
      </c>
      <c r="G17" s="76">
        <f t="shared" si="2"/>
        <v>173.9431832283145</v>
      </c>
      <c r="H17" s="79"/>
    </row>
    <row r="18" spans="3:9" x14ac:dyDescent="0.25">
      <c r="C18" s="44">
        <v>2017</v>
      </c>
      <c r="D18" s="75">
        <v>545108608117</v>
      </c>
      <c r="E18" s="76">
        <f>D18/1000000000</f>
        <v>545.10860811700002</v>
      </c>
      <c r="F18" s="52">
        <f>D18/$D$22</f>
        <v>182224030.09841481</v>
      </c>
      <c r="G18" s="76">
        <f>F18/1000000</f>
        <v>182.2240300984148</v>
      </c>
      <c r="H18" s="79"/>
    </row>
    <row r="19" spans="3:9" x14ac:dyDescent="0.25">
      <c r="C19" s="51"/>
      <c r="D19" s="53"/>
      <c r="E19" s="61"/>
      <c r="F19" s="53"/>
      <c r="G19" s="61"/>
    </row>
    <row r="20" spans="3:9" x14ac:dyDescent="0.25">
      <c r="C20" s="51"/>
      <c r="D20" s="62">
        <f>D18-D17</f>
        <v>13987013584</v>
      </c>
      <c r="E20" s="61"/>
      <c r="F20" s="62">
        <f>F18-F17</f>
        <v>8280846.8701003194</v>
      </c>
      <c r="G20" s="61"/>
    </row>
    <row r="21" spans="3:9" x14ac:dyDescent="0.25">
      <c r="I21" s="85">
        <f>((D18-D17)/D17)*100</f>
        <v>2.6334861410216961</v>
      </c>
    </row>
    <row r="22" spans="3:9" x14ac:dyDescent="0.25">
      <c r="C22" s="45" t="s">
        <v>74</v>
      </c>
      <c r="D22" s="58">
        <v>2991.42</v>
      </c>
      <c r="E22" s="125">
        <f>((D22-D24)/D24)</f>
        <v>-2.0305100510247524E-2</v>
      </c>
      <c r="I22" s="85"/>
    </row>
    <row r="23" spans="3:9" x14ac:dyDescent="0.25">
      <c r="C23" s="45" t="s">
        <v>64</v>
      </c>
      <c r="D23" s="58">
        <v>2958.36</v>
      </c>
      <c r="E23" s="125"/>
    </row>
    <row r="24" spans="3:9" x14ac:dyDescent="0.25">
      <c r="C24" s="45" t="s">
        <v>61</v>
      </c>
      <c r="D24" s="58">
        <v>3053.42</v>
      </c>
      <c r="E24" s="125"/>
    </row>
    <row r="25" spans="3:9" x14ac:dyDescent="0.25">
      <c r="C25" s="45" t="s">
        <v>63</v>
      </c>
      <c r="D25" s="58">
        <v>2991.68</v>
      </c>
      <c r="E25" s="125"/>
    </row>
    <row r="26" spans="3:9" x14ac:dyDescent="0.25">
      <c r="C26" s="45" t="s">
        <v>55</v>
      </c>
      <c r="D26" s="58">
        <v>2746.47</v>
      </c>
      <c r="E26" s="125"/>
    </row>
    <row r="27" spans="3:9" x14ac:dyDescent="0.25">
      <c r="C27" s="45" t="s">
        <v>47</v>
      </c>
      <c r="D27" s="58">
        <v>2000.68</v>
      </c>
      <c r="E27" s="125"/>
      <c r="F27" s="68"/>
    </row>
    <row r="28" spans="3:9" x14ac:dyDescent="0.25">
      <c r="C28" s="45" t="s">
        <v>15</v>
      </c>
      <c r="D28" s="58">
        <v>1888.1</v>
      </c>
      <c r="E28" s="125"/>
      <c r="F28" s="21"/>
    </row>
    <row r="29" spans="3:9" x14ac:dyDescent="0.25">
      <c r="C29" s="45" t="s">
        <v>16</v>
      </c>
      <c r="D29" s="59">
        <v>1934.08</v>
      </c>
      <c r="E29" s="125"/>
      <c r="F29" s="21"/>
    </row>
    <row r="30" spans="3:9" x14ac:dyDescent="0.25">
      <c r="E30" s="20"/>
    </row>
    <row r="58" spans="3:8" ht="14.45" customHeight="1" x14ac:dyDescent="0.25">
      <c r="C58" s="112" t="s">
        <v>75</v>
      </c>
      <c r="D58" s="113"/>
      <c r="E58" s="113"/>
      <c r="F58" s="113"/>
      <c r="G58" s="113"/>
      <c r="H58" s="114"/>
    </row>
    <row r="59" spans="3:8" x14ac:dyDescent="0.25">
      <c r="C59" s="115"/>
      <c r="D59" s="116"/>
      <c r="E59" s="116"/>
      <c r="F59" s="116"/>
      <c r="G59" s="116"/>
      <c r="H59" s="117"/>
    </row>
    <row r="60" spans="3:8" x14ac:dyDescent="0.25">
      <c r="C60" s="115"/>
      <c r="D60" s="116"/>
      <c r="E60" s="116"/>
      <c r="F60" s="116"/>
      <c r="G60" s="116"/>
      <c r="H60" s="117"/>
    </row>
    <row r="61" spans="3:8" x14ac:dyDescent="0.25">
      <c r="C61" s="118"/>
      <c r="D61" s="119"/>
      <c r="E61" s="119"/>
      <c r="F61" s="119"/>
      <c r="G61" s="119"/>
      <c r="H61" s="120"/>
    </row>
    <row r="63" spans="3:8" ht="55.5" customHeight="1" x14ac:dyDescent="0.25">
      <c r="C63" s="122" t="s">
        <v>80</v>
      </c>
      <c r="D63" s="123"/>
      <c r="E63" s="123"/>
      <c r="F63" s="123"/>
      <c r="G63" s="123"/>
      <c r="H63" s="124"/>
    </row>
    <row r="67" spans="8:8" x14ac:dyDescent="0.25">
      <c r="H67" s="21"/>
    </row>
    <row r="68" spans="8:8" x14ac:dyDescent="0.25">
      <c r="H68" s="38"/>
    </row>
  </sheetData>
  <mergeCells count="4">
    <mergeCell ref="C58:H61"/>
    <mergeCell ref="C63:H63"/>
    <mergeCell ref="C4:H4"/>
    <mergeCell ref="E22:E29"/>
  </mergeCells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F44"/>
  <sheetViews>
    <sheetView topLeftCell="A31" workbookViewId="0">
      <selection activeCell="B45" sqref="B45"/>
    </sheetView>
  </sheetViews>
  <sheetFormatPr baseColWidth="10" defaultColWidth="11.42578125" defaultRowHeight="15" x14ac:dyDescent="0.25"/>
  <cols>
    <col min="1" max="1" width="11.42578125" style="1"/>
    <col min="2" max="2" width="21.28515625" style="1" bestFit="1" customWidth="1"/>
    <col min="3" max="3" width="23.140625" style="1" bestFit="1" customWidth="1"/>
    <col min="4" max="4" width="20.140625" style="1" customWidth="1"/>
    <col min="5" max="16384" width="11.42578125" style="1"/>
  </cols>
  <sheetData>
    <row r="2" spans="2:6" x14ac:dyDescent="0.25">
      <c r="B2" s="106" t="s">
        <v>4</v>
      </c>
      <c r="C2" s="106"/>
      <c r="D2" s="106"/>
    </row>
    <row r="4" spans="2:6" ht="28.35" customHeight="1" x14ac:dyDescent="0.25">
      <c r="B4" s="22" t="s">
        <v>0</v>
      </c>
      <c r="C4" s="69" t="s">
        <v>17</v>
      </c>
      <c r="D4" s="16"/>
      <c r="E4" s="16"/>
      <c r="F4" s="16"/>
    </row>
    <row r="5" spans="2:6" x14ac:dyDescent="0.25">
      <c r="B5" s="2">
        <v>2007</v>
      </c>
      <c r="C5" s="44">
        <v>189</v>
      </c>
      <c r="D5" s="16"/>
      <c r="E5" s="16"/>
      <c r="F5" s="16"/>
    </row>
    <row r="6" spans="2:6" x14ac:dyDescent="0.25">
      <c r="B6" s="2">
        <v>2008</v>
      </c>
      <c r="C6" s="44">
        <v>213</v>
      </c>
      <c r="D6" s="16"/>
      <c r="E6" s="16"/>
      <c r="F6" s="16"/>
    </row>
    <row r="7" spans="2:6" x14ac:dyDescent="0.25">
      <c r="B7" s="2">
        <v>2009</v>
      </c>
      <c r="C7" s="44">
        <v>214</v>
      </c>
      <c r="D7" s="16"/>
      <c r="E7" s="16"/>
      <c r="F7" s="16"/>
    </row>
    <row r="8" spans="2:6" x14ac:dyDescent="0.25">
      <c r="B8" s="2">
        <v>2010</v>
      </c>
      <c r="C8" s="44">
        <v>206</v>
      </c>
      <c r="D8" s="16"/>
      <c r="E8" s="16"/>
      <c r="F8" s="16"/>
    </row>
    <row r="9" spans="2:6" x14ac:dyDescent="0.25">
      <c r="B9" s="2">
        <v>2011</v>
      </c>
      <c r="C9" s="44">
        <v>206</v>
      </c>
      <c r="D9" s="16"/>
      <c r="E9" s="16"/>
      <c r="F9" s="16"/>
    </row>
    <row r="10" spans="2:6" x14ac:dyDescent="0.25">
      <c r="B10" s="2">
        <v>2012</v>
      </c>
      <c r="C10" s="44">
        <v>213</v>
      </c>
      <c r="D10" s="16"/>
      <c r="E10" s="16"/>
      <c r="F10" s="16"/>
    </row>
    <row r="11" spans="2:6" x14ac:dyDescent="0.25">
      <c r="B11" s="2">
        <v>2013</v>
      </c>
      <c r="C11" s="44">
        <v>244</v>
      </c>
      <c r="D11" s="16"/>
      <c r="E11" s="16"/>
      <c r="F11" s="16"/>
    </row>
    <row r="12" spans="2:6" x14ac:dyDescent="0.25">
      <c r="B12" s="2">
        <v>2014</v>
      </c>
      <c r="C12" s="44">
        <v>274</v>
      </c>
      <c r="D12" s="16"/>
      <c r="E12" s="16"/>
      <c r="F12" s="16"/>
    </row>
    <row r="13" spans="2:6" x14ac:dyDescent="0.25">
      <c r="B13" s="77">
        <v>2015</v>
      </c>
      <c r="C13" s="44">
        <v>338</v>
      </c>
      <c r="D13" s="16"/>
      <c r="E13" s="16"/>
      <c r="F13" s="16"/>
    </row>
    <row r="14" spans="2:6" x14ac:dyDescent="0.25">
      <c r="B14" s="77">
        <v>2016</v>
      </c>
      <c r="C14" s="44">
        <v>312</v>
      </c>
      <c r="D14" s="16"/>
      <c r="E14" s="16"/>
      <c r="F14" s="16"/>
    </row>
    <row r="15" spans="2:6" x14ac:dyDescent="0.25">
      <c r="B15" s="95">
        <v>2017</v>
      </c>
      <c r="C15" s="95">
        <v>312</v>
      </c>
      <c r="D15" s="16"/>
      <c r="E15" s="16"/>
      <c r="F15" s="16"/>
    </row>
    <row r="40" spans="2:6" x14ac:dyDescent="0.25">
      <c r="B40" s="126" t="s">
        <v>76</v>
      </c>
      <c r="C40" s="127"/>
      <c r="D40" s="127"/>
      <c r="E40" s="127"/>
      <c r="F40" s="127"/>
    </row>
    <row r="41" spans="2:6" x14ac:dyDescent="0.25">
      <c r="B41" s="127"/>
      <c r="C41" s="127"/>
      <c r="D41" s="127"/>
      <c r="E41" s="127"/>
      <c r="F41" s="127"/>
    </row>
    <row r="43" spans="2:6" ht="15" customHeight="1" x14ac:dyDescent="0.25">
      <c r="B43" s="128" t="s">
        <v>89</v>
      </c>
      <c r="C43" s="128"/>
      <c r="D43" s="128"/>
      <c r="E43" s="128"/>
      <c r="F43" s="128"/>
    </row>
    <row r="44" spans="2:6" x14ac:dyDescent="0.25">
      <c r="B44" s="128"/>
      <c r="C44" s="128"/>
      <c r="D44" s="128"/>
      <c r="E44" s="128"/>
      <c r="F44" s="128"/>
    </row>
  </sheetData>
  <mergeCells count="3">
    <mergeCell ref="B40:F41"/>
    <mergeCell ref="B43:F44"/>
    <mergeCell ref="B2:D2"/>
  </mergeCells>
  <pageMargins left="0.7" right="0.7" top="0.75" bottom="0.75" header="0.3" footer="0.3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5"/>
  <sheetViews>
    <sheetView topLeftCell="A22" workbookViewId="0">
      <selection activeCell="D16" sqref="D16"/>
    </sheetView>
  </sheetViews>
  <sheetFormatPr baseColWidth="10" defaultColWidth="11.42578125" defaultRowHeight="15" x14ac:dyDescent="0.25"/>
  <cols>
    <col min="1" max="1" width="11.42578125" style="1"/>
    <col min="2" max="2" width="21.28515625" style="1" bestFit="1" customWidth="1"/>
    <col min="3" max="3" width="23.7109375" style="1" bestFit="1" customWidth="1"/>
    <col min="4" max="4" width="24.28515625" style="1" bestFit="1" customWidth="1"/>
    <col min="5" max="16384" width="11.42578125" style="1"/>
  </cols>
  <sheetData>
    <row r="2" spans="2:6" x14ac:dyDescent="0.25">
      <c r="B2" s="110" t="s">
        <v>4</v>
      </c>
      <c r="C2" s="110"/>
      <c r="D2" s="110"/>
      <c r="E2" s="110"/>
      <c r="F2" s="110"/>
    </row>
    <row r="5" spans="2:6" ht="26.25" x14ac:dyDescent="0.25">
      <c r="C5" s="25" t="s">
        <v>0</v>
      </c>
      <c r="D5" s="26" t="s">
        <v>18</v>
      </c>
    </row>
    <row r="6" spans="2:6" x14ac:dyDescent="0.25">
      <c r="C6" s="2">
        <v>2007</v>
      </c>
      <c r="D6" s="5">
        <v>10</v>
      </c>
    </row>
    <row r="7" spans="2:6" x14ac:dyDescent="0.25">
      <c r="C7" s="2">
        <v>2008</v>
      </c>
      <c r="D7" s="5">
        <v>13</v>
      </c>
    </row>
    <row r="8" spans="2:6" x14ac:dyDescent="0.25">
      <c r="C8" s="2">
        <v>2009</v>
      </c>
      <c r="D8" s="5">
        <v>12</v>
      </c>
    </row>
    <row r="9" spans="2:6" x14ac:dyDescent="0.25">
      <c r="C9" s="2">
        <v>2010</v>
      </c>
      <c r="D9" s="5">
        <v>10</v>
      </c>
    </row>
    <row r="10" spans="2:6" x14ac:dyDescent="0.25">
      <c r="C10" s="2">
        <v>2011</v>
      </c>
      <c r="D10" s="5">
        <v>18</v>
      </c>
    </row>
    <row r="11" spans="2:6" x14ac:dyDescent="0.25">
      <c r="C11" s="2">
        <v>2012</v>
      </c>
      <c r="D11" s="5">
        <v>23</v>
      </c>
    </row>
    <row r="12" spans="2:6" x14ac:dyDescent="0.25">
      <c r="C12" s="2">
        <v>2013</v>
      </c>
      <c r="D12" s="5">
        <v>17</v>
      </c>
    </row>
    <row r="13" spans="2:6" x14ac:dyDescent="0.25">
      <c r="C13" s="5">
        <v>2014</v>
      </c>
      <c r="D13" s="5">
        <v>28</v>
      </c>
    </row>
    <row r="14" spans="2:6" x14ac:dyDescent="0.25">
      <c r="C14" s="44">
        <v>2015</v>
      </c>
      <c r="D14" s="44">
        <v>36</v>
      </c>
    </row>
    <row r="15" spans="2:6" x14ac:dyDescent="0.25">
      <c r="C15" s="44">
        <v>2016</v>
      </c>
      <c r="D15" s="44">
        <v>41</v>
      </c>
    </row>
    <row r="16" spans="2:6" x14ac:dyDescent="0.25">
      <c r="B16" s="13"/>
      <c r="C16" s="86">
        <v>2017</v>
      </c>
      <c r="D16" s="87">
        <v>42</v>
      </c>
      <c r="F16" s="1" t="s">
        <v>81</v>
      </c>
    </row>
    <row r="40" spans="2:6" ht="15" customHeight="1" x14ac:dyDescent="0.25">
      <c r="B40" s="129" t="s">
        <v>76</v>
      </c>
      <c r="C40" s="130"/>
      <c r="D40" s="130"/>
      <c r="E40" s="130"/>
      <c r="F40" s="131"/>
    </row>
    <row r="41" spans="2:6" x14ac:dyDescent="0.25">
      <c r="B41" s="132"/>
      <c r="C41" s="133"/>
      <c r="D41" s="133"/>
      <c r="E41" s="133"/>
      <c r="F41" s="134"/>
    </row>
    <row r="42" spans="2:6" x14ac:dyDescent="0.25">
      <c r="B42" s="132"/>
      <c r="C42" s="133"/>
      <c r="D42" s="133"/>
      <c r="E42" s="133"/>
      <c r="F42" s="134"/>
    </row>
    <row r="43" spans="2:6" x14ac:dyDescent="0.25">
      <c r="B43" s="135"/>
      <c r="C43" s="136"/>
      <c r="D43" s="136"/>
      <c r="E43" s="136"/>
      <c r="F43" s="137"/>
    </row>
    <row r="45" spans="2:6" ht="36" customHeight="1" x14ac:dyDescent="0.25">
      <c r="B45" s="128" t="s">
        <v>90</v>
      </c>
      <c r="C45" s="128"/>
      <c r="D45" s="128"/>
      <c r="E45" s="128"/>
      <c r="F45" s="128"/>
    </row>
  </sheetData>
  <mergeCells count="3">
    <mergeCell ref="B45:F45"/>
    <mergeCell ref="B2:F2"/>
    <mergeCell ref="B40:F43"/>
  </mergeCells>
  <pageMargins left="0.7" right="0.7" top="0.75" bottom="0.75" header="0.3" footer="0.3"/>
  <pageSetup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47"/>
  <sheetViews>
    <sheetView topLeftCell="A22" workbookViewId="0">
      <selection activeCell="C46" sqref="C46:I47"/>
    </sheetView>
  </sheetViews>
  <sheetFormatPr baseColWidth="10" defaultColWidth="11.42578125" defaultRowHeight="15" x14ac:dyDescent="0.25"/>
  <cols>
    <col min="1" max="2" width="11.42578125" style="1"/>
    <col min="3" max="3" width="21.28515625" style="1" bestFit="1" customWidth="1"/>
    <col min="4" max="4" width="22" style="1" bestFit="1" customWidth="1"/>
    <col min="5" max="5" width="18.28515625" style="1" customWidth="1"/>
    <col min="6" max="6" width="14.85546875" style="1" customWidth="1"/>
    <col min="7" max="16384" width="11.42578125" style="1"/>
  </cols>
  <sheetData>
    <row r="4" spans="3:9" x14ac:dyDescent="0.25">
      <c r="C4" s="110" t="s">
        <v>4</v>
      </c>
      <c r="D4" s="110"/>
      <c r="E4" s="110"/>
      <c r="F4" s="110"/>
      <c r="G4" s="110"/>
      <c r="H4" s="110"/>
      <c r="I4" s="110"/>
    </row>
    <row r="7" spans="3:9" ht="38.25" x14ac:dyDescent="0.25">
      <c r="D7" s="22" t="s">
        <v>0</v>
      </c>
      <c r="E7" s="24" t="s">
        <v>18</v>
      </c>
      <c r="F7" s="24" t="s">
        <v>19</v>
      </c>
      <c r="G7" s="138" t="s">
        <v>20</v>
      </c>
      <c r="H7" s="138"/>
    </row>
    <row r="8" spans="3:9" x14ac:dyDescent="0.25">
      <c r="D8" s="2">
        <v>2007</v>
      </c>
      <c r="E8" s="5">
        <v>10</v>
      </c>
      <c r="F8" s="5">
        <v>189</v>
      </c>
      <c r="G8" s="15">
        <f>(E8/F8)*100</f>
        <v>5.2910052910052912</v>
      </c>
      <c r="H8" s="63"/>
    </row>
    <row r="9" spans="3:9" x14ac:dyDescent="0.25">
      <c r="D9" s="2">
        <v>2008</v>
      </c>
      <c r="E9" s="5">
        <v>13</v>
      </c>
      <c r="F9" s="5">
        <v>213</v>
      </c>
      <c r="G9" s="15">
        <f t="shared" ref="G9:G13" si="0">(E9/F9)*100</f>
        <v>6.103286384976526</v>
      </c>
      <c r="H9" s="63"/>
    </row>
    <row r="10" spans="3:9" x14ac:dyDescent="0.25">
      <c r="D10" s="2">
        <v>2009</v>
      </c>
      <c r="E10" s="5">
        <v>12</v>
      </c>
      <c r="F10" s="5">
        <v>214</v>
      </c>
      <c r="G10" s="15">
        <f t="shared" si="0"/>
        <v>5.6074766355140184</v>
      </c>
      <c r="H10" s="63"/>
    </row>
    <row r="11" spans="3:9" x14ac:dyDescent="0.25">
      <c r="D11" s="2">
        <v>2010</v>
      </c>
      <c r="E11" s="5">
        <v>10</v>
      </c>
      <c r="F11" s="5">
        <v>206</v>
      </c>
      <c r="G11" s="15">
        <f t="shared" si="0"/>
        <v>4.8543689320388346</v>
      </c>
      <c r="H11" s="63"/>
    </row>
    <row r="12" spans="3:9" x14ac:dyDescent="0.25">
      <c r="D12" s="2">
        <v>2011</v>
      </c>
      <c r="E12" s="5">
        <v>18</v>
      </c>
      <c r="F12" s="5">
        <v>206</v>
      </c>
      <c r="G12" s="15">
        <f t="shared" si="0"/>
        <v>8.7378640776699026</v>
      </c>
      <c r="H12" s="63"/>
    </row>
    <row r="13" spans="3:9" x14ac:dyDescent="0.25">
      <c r="D13" s="2">
        <v>2012</v>
      </c>
      <c r="E13" s="5">
        <v>23</v>
      </c>
      <c r="F13" s="5">
        <v>213</v>
      </c>
      <c r="G13" s="15">
        <f t="shared" si="0"/>
        <v>10.7981220657277</v>
      </c>
      <c r="H13" s="63"/>
    </row>
    <row r="14" spans="3:9" x14ac:dyDescent="0.25">
      <c r="D14" s="2">
        <v>2013</v>
      </c>
      <c r="E14" s="5">
        <v>17</v>
      </c>
      <c r="F14" s="5">
        <v>244</v>
      </c>
      <c r="G14" s="15">
        <f t="shared" ref="G14:G18" si="1">(E14/F14)*100</f>
        <v>6.9672131147540979</v>
      </c>
      <c r="H14" s="45"/>
    </row>
    <row r="15" spans="3:9" x14ac:dyDescent="0.25">
      <c r="D15" s="2">
        <v>2014</v>
      </c>
      <c r="E15" s="5">
        <v>28</v>
      </c>
      <c r="F15" s="5">
        <v>274</v>
      </c>
      <c r="G15" s="15">
        <f t="shared" si="1"/>
        <v>10.218978102189782</v>
      </c>
      <c r="H15" s="45"/>
    </row>
    <row r="16" spans="3:9" x14ac:dyDescent="0.25">
      <c r="D16" s="77">
        <v>2015</v>
      </c>
      <c r="E16" s="44">
        <v>36</v>
      </c>
      <c r="F16" s="44">
        <v>338</v>
      </c>
      <c r="G16" s="78">
        <f t="shared" si="1"/>
        <v>10.650887573964498</v>
      </c>
      <c r="H16" s="45"/>
    </row>
    <row r="17" spans="4:8" x14ac:dyDescent="0.25">
      <c r="D17" s="77">
        <v>2016</v>
      </c>
      <c r="E17" s="44">
        <v>41</v>
      </c>
      <c r="F17" s="44">
        <v>312</v>
      </c>
      <c r="G17" s="78">
        <f t="shared" si="1"/>
        <v>13.141025641025642</v>
      </c>
      <c r="H17" s="45"/>
    </row>
    <row r="18" spans="4:8" x14ac:dyDescent="0.25">
      <c r="D18" s="95">
        <v>2017</v>
      </c>
      <c r="E18" s="95">
        <v>42</v>
      </c>
      <c r="F18" s="95">
        <v>312</v>
      </c>
      <c r="G18" s="96">
        <f t="shared" si="1"/>
        <v>13.461538461538462</v>
      </c>
      <c r="H18" s="97"/>
    </row>
    <row r="43" spans="3:9" ht="15" customHeight="1" x14ac:dyDescent="0.25">
      <c r="C43" s="111" t="s">
        <v>76</v>
      </c>
      <c r="D43" s="111"/>
      <c r="E43" s="111"/>
      <c r="F43" s="111"/>
      <c r="G43" s="111"/>
      <c r="H43" s="111"/>
      <c r="I43" s="111"/>
    </row>
    <row r="44" spans="3:9" x14ac:dyDescent="0.25">
      <c r="C44" s="111"/>
      <c r="D44" s="111"/>
      <c r="E44" s="111"/>
      <c r="F44" s="111"/>
      <c r="G44" s="111"/>
      <c r="H44" s="111"/>
      <c r="I44" s="111"/>
    </row>
    <row r="46" spans="3:9" ht="14.45" customHeight="1" x14ac:dyDescent="0.25">
      <c r="C46" s="108" t="s">
        <v>82</v>
      </c>
      <c r="D46" s="108"/>
      <c r="E46" s="108"/>
      <c r="F46" s="108"/>
      <c r="G46" s="108"/>
      <c r="H46" s="108"/>
      <c r="I46" s="108"/>
    </row>
    <row r="47" spans="3:9" x14ac:dyDescent="0.25">
      <c r="C47" s="108"/>
      <c r="D47" s="108"/>
      <c r="E47" s="108"/>
      <c r="F47" s="108"/>
      <c r="G47" s="108"/>
      <c r="H47" s="108"/>
      <c r="I47" s="108"/>
    </row>
  </sheetData>
  <mergeCells count="4">
    <mergeCell ref="G7:H7"/>
    <mergeCell ref="C4:I4"/>
    <mergeCell ref="C43:I44"/>
    <mergeCell ref="C46:I47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3:K98"/>
  <sheetViews>
    <sheetView topLeftCell="A69" zoomScale="90" zoomScaleNormal="90" zoomScalePageLayoutView="90" workbookViewId="0">
      <selection activeCell="L63" sqref="L63"/>
    </sheetView>
  </sheetViews>
  <sheetFormatPr baseColWidth="10" defaultColWidth="11.42578125" defaultRowHeight="15" x14ac:dyDescent="0.25"/>
  <cols>
    <col min="1" max="1" width="11.42578125" style="1"/>
    <col min="2" max="2" width="21" style="1" bestFit="1" customWidth="1"/>
    <col min="3" max="6" width="11.42578125" style="1"/>
    <col min="7" max="7" width="16.42578125" style="1" bestFit="1" customWidth="1"/>
    <col min="8" max="8" width="15.7109375" style="1" bestFit="1" customWidth="1"/>
    <col min="9" max="16384" width="11.42578125" style="1"/>
  </cols>
  <sheetData>
    <row r="3" spans="2:11" x14ac:dyDescent="0.25">
      <c r="B3" s="110" t="s">
        <v>4</v>
      </c>
      <c r="C3" s="110"/>
      <c r="D3" s="110"/>
      <c r="E3" s="110"/>
      <c r="F3" s="110"/>
      <c r="G3" s="110"/>
    </row>
    <row r="7" spans="2:11" x14ac:dyDescent="0.25">
      <c r="B7" s="32" t="s">
        <v>0</v>
      </c>
      <c r="C7" s="32" t="s">
        <v>27</v>
      </c>
      <c r="D7" s="32" t="s">
        <v>28</v>
      </c>
      <c r="E7" s="32" t="s">
        <v>29</v>
      </c>
      <c r="G7" s="67" t="s">
        <v>6</v>
      </c>
      <c r="H7" s="67" t="s">
        <v>30</v>
      </c>
      <c r="J7" s="45" t="s">
        <v>30</v>
      </c>
      <c r="K7" s="45"/>
    </row>
    <row r="8" spans="2:11" x14ac:dyDescent="0.25">
      <c r="B8" s="77">
        <v>2006</v>
      </c>
      <c r="C8" s="77" t="s">
        <v>21</v>
      </c>
      <c r="D8" s="77" t="s">
        <v>22</v>
      </c>
      <c r="E8" s="77">
        <v>422</v>
      </c>
      <c r="G8" s="9">
        <v>2006</v>
      </c>
      <c r="H8" s="11">
        <v>422</v>
      </c>
      <c r="J8" s="45" t="s">
        <v>6</v>
      </c>
      <c r="K8" s="45" t="s">
        <v>56</v>
      </c>
    </row>
    <row r="9" spans="2:11" x14ac:dyDescent="0.25">
      <c r="B9" s="77">
        <v>2007</v>
      </c>
      <c r="C9" s="77" t="s">
        <v>21</v>
      </c>
      <c r="D9" s="77" t="s">
        <v>22</v>
      </c>
      <c r="E9" s="77">
        <v>462</v>
      </c>
      <c r="G9" s="9">
        <v>2007</v>
      </c>
      <c r="H9" s="11">
        <v>462</v>
      </c>
      <c r="J9" s="45">
        <v>2006</v>
      </c>
      <c r="K9" s="45">
        <v>422</v>
      </c>
    </row>
    <row r="10" spans="2:11" x14ac:dyDescent="0.25">
      <c r="B10" s="77">
        <v>2008</v>
      </c>
      <c r="C10" s="77" t="s">
        <v>23</v>
      </c>
      <c r="D10" s="77" t="s">
        <v>22</v>
      </c>
      <c r="E10" s="77">
        <v>1</v>
      </c>
      <c r="G10" s="9">
        <v>2008</v>
      </c>
      <c r="H10" s="11">
        <v>536</v>
      </c>
      <c r="J10" s="45">
        <v>2007</v>
      </c>
      <c r="K10" s="45">
        <v>462</v>
      </c>
    </row>
    <row r="11" spans="2:11" x14ac:dyDescent="0.25">
      <c r="B11" s="77">
        <v>2008</v>
      </c>
      <c r="C11" s="77" t="s">
        <v>24</v>
      </c>
      <c r="D11" s="77" t="s">
        <v>25</v>
      </c>
      <c r="E11" s="77">
        <v>11</v>
      </c>
      <c r="G11" s="9">
        <v>2009</v>
      </c>
      <c r="H11" s="11">
        <v>528</v>
      </c>
      <c r="J11" s="45">
        <v>2008</v>
      </c>
      <c r="K11" s="45">
        <v>536</v>
      </c>
    </row>
    <row r="12" spans="2:11" x14ac:dyDescent="0.25">
      <c r="B12" s="77">
        <v>2008</v>
      </c>
      <c r="C12" s="77" t="s">
        <v>21</v>
      </c>
      <c r="D12" s="77" t="s">
        <v>22</v>
      </c>
      <c r="E12" s="77">
        <v>524</v>
      </c>
      <c r="G12" s="9">
        <v>2010</v>
      </c>
      <c r="H12" s="11">
        <v>588</v>
      </c>
      <c r="J12" s="45">
        <v>2009</v>
      </c>
      <c r="K12" s="45">
        <v>528</v>
      </c>
    </row>
    <row r="13" spans="2:11" x14ac:dyDescent="0.25">
      <c r="B13" s="77">
        <v>2009</v>
      </c>
      <c r="C13" s="77" t="s">
        <v>23</v>
      </c>
      <c r="D13" s="77" t="s">
        <v>25</v>
      </c>
      <c r="E13" s="77">
        <v>1</v>
      </c>
      <c r="G13" s="9">
        <v>2011</v>
      </c>
      <c r="H13" s="11">
        <v>745</v>
      </c>
      <c r="J13" s="45">
        <v>2010</v>
      </c>
      <c r="K13" s="45">
        <v>588</v>
      </c>
    </row>
    <row r="14" spans="2:11" x14ac:dyDescent="0.25">
      <c r="B14" s="77">
        <v>2009</v>
      </c>
      <c r="C14" s="77" t="s">
        <v>24</v>
      </c>
      <c r="D14" s="77" t="s">
        <v>25</v>
      </c>
      <c r="E14" s="77">
        <v>42</v>
      </c>
      <c r="G14" s="9">
        <v>2012</v>
      </c>
      <c r="H14" s="11">
        <v>798</v>
      </c>
      <c r="J14" s="45">
        <v>2011</v>
      </c>
      <c r="K14" s="45">
        <v>745</v>
      </c>
    </row>
    <row r="15" spans="2:11" x14ac:dyDescent="0.25">
      <c r="B15" s="77">
        <v>2009</v>
      </c>
      <c r="C15" s="77" t="s">
        <v>21</v>
      </c>
      <c r="D15" s="77" t="s">
        <v>22</v>
      </c>
      <c r="E15" s="77">
        <v>485</v>
      </c>
      <c r="G15" s="9">
        <v>2013</v>
      </c>
      <c r="H15" s="11">
        <v>789</v>
      </c>
      <c r="J15" s="45">
        <v>2012</v>
      </c>
      <c r="K15" s="45">
        <v>798</v>
      </c>
    </row>
    <row r="16" spans="2:11" x14ac:dyDescent="0.25">
      <c r="B16" s="77">
        <v>2010</v>
      </c>
      <c r="C16" s="77" t="s">
        <v>23</v>
      </c>
      <c r="D16" s="77" t="s">
        <v>25</v>
      </c>
      <c r="E16" s="77">
        <v>1</v>
      </c>
      <c r="G16" s="9">
        <v>2014</v>
      </c>
      <c r="H16" s="11">
        <v>805</v>
      </c>
      <c r="J16" s="45">
        <v>2013</v>
      </c>
      <c r="K16" s="45">
        <v>789</v>
      </c>
    </row>
    <row r="17" spans="2:11" x14ac:dyDescent="0.25">
      <c r="B17" s="77">
        <v>2010</v>
      </c>
      <c r="C17" s="77" t="s">
        <v>24</v>
      </c>
      <c r="D17" s="77" t="s">
        <v>25</v>
      </c>
      <c r="E17" s="77">
        <v>131</v>
      </c>
      <c r="G17" s="9" t="s">
        <v>7</v>
      </c>
      <c r="H17" s="11">
        <v>5673</v>
      </c>
      <c r="J17" s="45">
        <v>2014</v>
      </c>
      <c r="K17" s="45">
        <v>863</v>
      </c>
    </row>
    <row r="18" spans="2:11" x14ac:dyDescent="0.25">
      <c r="B18" s="77">
        <v>2010</v>
      </c>
      <c r="C18" s="77" t="s">
        <v>24</v>
      </c>
      <c r="D18" s="77" t="s">
        <v>22</v>
      </c>
      <c r="E18" s="77">
        <v>5</v>
      </c>
      <c r="J18" s="45">
        <v>2015</v>
      </c>
      <c r="K18" s="45">
        <v>908</v>
      </c>
    </row>
    <row r="19" spans="2:11" x14ac:dyDescent="0.25">
      <c r="B19" s="77">
        <v>2010</v>
      </c>
      <c r="C19" s="77" t="s">
        <v>21</v>
      </c>
      <c r="D19" s="77" t="s">
        <v>22</v>
      </c>
      <c r="E19" s="77">
        <v>451</v>
      </c>
      <c r="J19" s="45" t="s">
        <v>7</v>
      </c>
      <c r="K19" s="45">
        <v>6639</v>
      </c>
    </row>
    <row r="20" spans="2:11" x14ac:dyDescent="0.25">
      <c r="B20" s="77">
        <v>2011</v>
      </c>
      <c r="C20" s="77" t="s">
        <v>23</v>
      </c>
      <c r="D20" s="77" t="s">
        <v>25</v>
      </c>
      <c r="E20" s="77">
        <v>2</v>
      </c>
    </row>
    <row r="21" spans="2:11" x14ac:dyDescent="0.25">
      <c r="B21" s="77">
        <v>2011</v>
      </c>
      <c r="C21" s="77" t="s">
        <v>24</v>
      </c>
      <c r="D21" s="77" t="s">
        <v>25</v>
      </c>
      <c r="E21" s="77">
        <v>207</v>
      </c>
    </row>
    <row r="22" spans="2:11" x14ac:dyDescent="0.25">
      <c r="B22" s="77">
        <v>2011</v>
      </c>
      <c r="C22" s="77" t="s">
        <v>24</v>
      </c>
      <c r="D22" s="77" t="s">
        <v>22</v>
      </c>
      <c r="E22" s="77">
        <v>20</v>
      </c>
    </row>
    <row r="23" spans="2:11" x14ac:dyDescent="0.25">
      <c r="B23" s="77">
        <v>2011</v>
      </c>
      <c r="C23" s="77" t="s">
        <v>21</v>
      </c>
      <c r="D23" s="77" t="s">
        <v>22</v>
      </c>
      <c r="E23" s="77">
        <v>516</v>
      </c>
    </row>
    <row r="24" spans="2:11" x14ac:dyDescent="0.25">
      <c r="B24" s="77">
        <v>2012</v>
      </c>
      <c r="C24" s="77" t="s">
        <v>23</v>
      </c>
      <c r="D24" s="77" t="s">
        <v>25</v>
      </c>
      <c r="E24" s="77">
        <v>1</v>
      </c>
    </row>
    <row r="25" spans="2:11" x14ac:dyDescent="0.25">
      <c r="B25" s="77">
        <v>2012</v>
      </c>
      <c r="C25" s="77" t="s">
        <v>24</v>
      </c>
      <c r="D25" s="77" t="s">
        <v>25</v>
      </c>
      <c r="E25" s="77">
        <v>249</v>
      </c>
    </row>
    <row r="26" spans="2:11" x14ac:dyDescent="0.25">
      <c r="B26" s="77">
        <v>2012</v>
      </c>
      <c r="C26" s="77" t="s">
        <v>24</v>
      </c>
      <c r="D26" s="77" t="s">
        <v>22</v>
      </c>
      <c r="E26" s="77">
        <v>99</v>
      </c>
    </row>
    <row r="27" spans="2:11" x14ac:dyDescent="0.25">
      <c r="B27" s="77">
        <v>2012</v>
      </c>
      <c r="C27" s="77" t="s">
        <v>21</v>
      </c>
      <c r="D27" s="77" t="s">
        <v>22</v>
      </c>
      <c r="E27" s="77">
        <v>449</v>
      </c>
    </row>
    <row r="28" spans="2:11" x14ac:dyDescent="0.25">
      <c r="B28" s="77">
        <v>2013</v>
      </c>
      <c r="C28" s="77" t="s">
        <v>50</v>
      </c>
      <c r="D28" s="77" t="s">
        <v>25</v>
      </c>
      <c r="E28" s="77">
        <v>13</v>
      </c>
    </row>
    <row r="29" spans="2:11" x14ac:dyDescent="0.25">
      <c r="B29" s="77">
        <v>2013</v>
      </c>
      <c r="C29" s="77" t="s">
        <v>26</v>
      </c>
      <c r="D29" s="77" t="s">
        <v>22</v>
      </c>
      <c r="E29" s="77">
        <v>1</v>
      </c>
    </row>
    <row r="30" spans="2:11" x14ac:dyDescent="0.25">
      <c r="B30" s="77">
        <v>2013</v>
      </c>
      <c r="C30" s="77" t="s">
        <v>23</v>
      </c>
      <c r="D30" s="77" t="s">
        <v>25</v>
      </c>
      <c r="E30" s="77">
        <v>2</v>
      </c>
    </row>
    <row r="31" spans="2:11" x14ac:dyDescent="0.25">
      <c r="B31" s="77">
        <v>2013</v>
      </c>
      <c r="C31" s="77" t="s">
        <v>24</v>
      </c>
      <c r="D31" s="77" t="s">
        <v>25</v>
      </c>
      <c r="E31" s="77">
        <v>329</v>
      </c>
    </row>
    <row r="32" spans="2:11" x14ac:dyDescent="0.25">
      <c r="B32" s="77">
        <v>2013</v>
      </c>
      <c r="C32" s="77" t="s">
        <v>24</v>
      </c>
      <c r="D32" s="77" t="s">
        <v>22</v>
      </c>
      <c r="E32" s="77">
        <v>277</v>
      </c>
    </row>
    <row r="33" spans="2:5" x14ac:dyDescent="0.25">
      <c r="B33" s="77">
        <v>2013</v>
      </c>
      <c r="C33" s="77" t="s">
        <v>21</v>
      </c>
      <c r="D33" s="77" t="s">
        <v>22</v>
      </c>
      <c r="E33" s="77">
        <v>167</v>
      </c>
    </row>
    <row r="34" spans="2:5" x14ac:dyDescent="0.25">
      <c r="B34" s="77">
        <v>2014</v>
      </c>
      <c r="C34" s="77" t="s">
        <v>26</v>
      </c>
      <c r="D34" s="77" t="s">
        <v>25</v>
      </c>
      <c r="E34" s="77">
        <v>43</v>
      </c>
    </row>
    <row r="35" spans="2:5" x14ac:dyDescent="0.25">
      <c r="B35" s="77">
        <v>2014</v>
      </c>
      <c r="C35" s="77" t="s">
        <v>26</v>
      </c>
      <c r="D35" s="77" t="s">
        <v>22</v>
      </c>
      <c r="E35" s="77">
        <v>3</v>
      </c>
    </row>
    <row r="36" spans="2:5" x14ac:dyDescent="0.25">
      <c r="B36" s="77">
        <v>2014</v>
      </c>
      <c r="C36" s="77" t="s">
        <v>23</v>
      </c>
      <c r="D36" s="77" t="s">
        <v>25</v>
      </c>
      <c r="E36" s="77">
        <v>2</v>
      </c>
    </row>
    <row r="37" spans="2:5" x14ac:dyDescent="0.25">
      <c r="B37" s="77">
        <v>2014</v>
      </c>
      <c r="C37" s="77" t="s">
        <v>24</v>
      </c>
      <c r="D37" s="77" t="s">
        <v>25</v>
      </c>
      <c r="E37" s="77">
        <v>371</v>
      </c>
    </row>
    <row r="38" spans="2:5" x14ac:dyDescent="0.25">
      <c r="B38" s="77">
        <v>2014</v>
      </c>
      <c r="C38" s="77" t="s">
        <v>24</v>
      </c>
      <c r="D38" s="77" t="s">
        <v>22</v>
      </c>
      <c r="E38" s="77">
        <v>436</v>
      </c>
    </row>
    <row r="39" spans="2:5" x14ac:dyDescent="0.25">
      <c r="B39" s="77">
        <v>2014</v>
      </c>
      <c r="C39" s="77" t="s">
        <v>21</v>
      </c>
      <c r="D39" s="77" t="s">
        <v>22</v>
      </c>
      <c r="E39" s="77">
        <v>8</v>
      </c>
    </row>
    <row r="40" spans="2:5" x14ac:dyDescent="0.25">
      <c r="B40" s="77">
        <v>2015</v>
      </c>
      <c r="C40" s="77" t="s">
        <v>26</v>
      </c>
      <c r="D40" s="77" t="s">
        <v>25</v>
      </c>
      <c r="E40" s="77">
        <v>58</v>
      </c>
    </row>
    <row r="41" spans="2:5" x14ac:dyDescent="0.25">
      <c r="B41" s="77">
        <v>2015</v>
      </c>
      <c r="C41" s="77" t="s">
        <v>26</v>
      </c>
      <c r="D41" s="77" t="s">
        <v>22</v>
      </c>
      <c r="E41" s="77">
        <v>1</v>
      </c>
    </row>
    <row r="42" spans="2:5" x14ac:dyDescent="0.25">
      <c r="B42" s="77">
        <v>2015</v>
      </c>
      <c r="C42" s="77" t="s">
        <v>23</v>
      </c>
      <c r="D42" s="77" t="s">
        <v>25</v>
      </c>
      <c r="E42" s="77">
        <v>2</v>
      </c>
    </row>
    <row r="43" spans="2:5" x14ac:dyDescent="0.25">
      <c r="B43" s="77">
        <v>2015</v>
      </c>
      <c r="C43" s="77" t="s">
        <v>24</v>
      </c>
      <c r="D43" s="77" t="s">
        <v>25</v>
      </c>
      <c r="E43" s="77">
        <v>404</v>
      </c>
    </row>
    <row r="44" spans="2:5" x14ac:dyDescent="0.25">
      <c r="B44" s="77">
        <v>2015</v>
      </c>
      <c r="C44" s="77" t="s">
        <v>24</v>
      </c>
      <c r="D44" s="77" t="s">
        <v>22</v>
      </c>
      <c r="E44" s="77">
        <v>443</v>
      </c>
    </row>
    <row r="45" spans="2:5" x14ac:dyDescent="0.25">
      <c r="B45" s="77">
        <v>2016</v>
      </c>
      <c r="C45" s="77" t="s">
        <v>26</v>
      </c>
      <c r="D45" s="77" t="s">
        <v>25</v>
      </c>
      <c r="E45" s="77">
        <v>72</v>
      </c>
    </row>
    <row r="46" spans="2:5" x14ac:dyDescent="0.25">
      <c r="B46" s="77">
        <v>2016</v>
      </c>
      <c r="C46" s="77" t="s">
        <v>26</v>
      </c>
      <c r="D46" s="77" t="s">
        <v>22</v>
      </c>
      <c r="E46" s="77">
        <v>3</v>
      </c>
    </row>
    <row r="47" spans="2:5" x14ac:dyDescent="0.25">
      <c r="B47" s="77">
        <v>2016</v>
      </c>
      <c r="C47" s="77" t="s">
        <v>23</v>
      </c>
      <c r="D47" s="77" t="s">
        <v>25</v>
      </c>
      <c r="E47" s="77">
        <v>2</v>
      </c>
    </row>
    <row r="48" spans="2:5" x14ac:dyDescent="0.25">
      <c r="B48" s="77">
        <v>2016</v>
      </c>
      <c r="C48" s="77" t="s">
        <v>24</v>
      </c>
      <c r="D48" s="77" t="s">
        <v>25</v>
      </c>
      <c r="E48" s="77">
        <v>427</v>
      </c>
    </row>
    <row r="49" spans="2:6" x14ac:dyDescent="0.25">
      <c r="B49" s="77">
        <v>2016</v>
      </c>
      <c r="C49" s="77" t="s">
        <v>24</v>
      </c>
      <c r="D49" s="77" t="s">
        <v>22</v>
      </c>
      <c r="E49" s="77">
        <v>498</v>
      </c>
    </row>
    <row r="50" spans="2:6" x14ac:dyDescent="0.25">
      <c r="B50" s="33">
        <v>2017</v>
      </c>
      <c r="C50" s="33" t="s">
        <v>26</v>
      </c>
      <c r="D50" s="33" t="s">
        <v>25</v>
      </c>
      <c r="E50" s="33">
        <v>34</v>
      </c>
    </row>
    <row r="51" spans="2:6" x14ac:dyDescent="0.25">
      <c r="B51" s="33">
        <v>2017</v>
      </c>
      <c r="C51" s="33" t="s">
        <v>26</v>
      </c>
      <c r="D51" s="33" t="s">
        <v>22</v>
      </c>
      <c r="E51" s="33">
        <v>53</v>
      </c>
    </row>
    <row r="52" spans="2:6" x14ac:dyDescent="0.25">
      <c r="B52" s="33">
        <v>2017</v>
      </c>
      <c r="C52" s="33" t="s">
        <v>23</v>
      </c>
      <c r="D52" s="33" t="s">
        <v>25</v>
      </c>
      <c r="E52" s="33">
        <v>22</v>
      </c>
    </row>
    <row r="53" spans="2:6" x14ac:dyDescent="0.25">
      <c r="B53" s="33">
        <v>2017</v>
      </c>
      <c r="C53" s="33" t="s">
        <v>23</v>
      </c>
      <c r="D53" s="33" t="s">
        <v>22</v>
      </c>
      <c r="E53" s="33">
        <v>14</v>
      </c>
    </row>
    <row r="54" spans="2:6" x14ac:dyDescent="0.25">
      <c r="B54" s="33">
        <v>2017</v>
      </c>
      <c r="C54" s="33" t="s">
        <v>24</v>
      </c>
      <c r="D54" s="33" t="s">
        <v>25</v>
      </c>
      <c r="E54" s="33">
        <v>46</v>
      </c>
    </row>
    <row r="55" spans="2:6" x14ac:dyDescent="0.25">
      <c r="B55" s="33">
        <v>2017</v>
      </c>
      <c r="C55" s="33" t="s">
        <v>24</v>
      </c>
      <c r="D55" s="33" t="s">
        <v>22</v>
      </c>
      <c r="E55" s="33">
        <v>311</v>
      </c>
    </row>
    <row r="57" spans="2:6" ht="60" customHeight="1" x14ac:dyDescent="0.25">
      <c r="B57" s="43" t="s">
        <v>0</v>
      </c>
      <c r="C57" s="71" t="s">
        <v>31</v>
      </c>
      <c r="D57" s="70"/>
      <c r="E57" s="70"/>
      <c r="F57" s="16"/>
    </row>
    <row r="58" spans="2:6" x14ac:dyDescent="0.25">
      <c r="B58" s="77">
        <v>2007</v>
      </c>
      <c r="C58" s="140">
        <v>462</v>
      </c>
      <c r="D58" s="16"/>
      <c r="E58" s="16"/>
      <c r="F58" s="16"/>
    </row>
    <row r="59" spans="2:6" x14ac:dyDescent="0.25">
      <c r="B59" s="77">
        <v>2008</v>
      </c>
      <c r="C59" s="140">
        <v>536</v>
      </c>
      <c r="D59" s="16"/>
      <c r="E59" s="16"/>
      <c r="F59" s="16"/>
    </row>
    <row r="60" spans="2:6" x14ac:dyDescent="0.25">
      <c r="B60" s="77">
        <v>2009</v>
      </c>
      <c r="C60" s="140">
        <v>530</v>
      </c>
      <c r="D60" s="16"/>
      <c r="E60" s="16"/>
      <c r="F60" s="16"/>
    </row>
    <row r="61" spans="2:6" x14ac:dyDescent="0.25">
      <c r="B61" s="77">
        <v>2010</v>
      </c>
      <c r="C61" s="140">
        <v>588</v>
      </c>
      <c r="D61" s="16"/>
      <c r="E61" s="16"/>
      <c r="F61" s="16"/>
    </row>
    <row r="62" spans="2:6" x14ac:dyDescent="0.25">
      <c r="B62" s="77">
        <v>2011</v>
      </c>
      <c r="C62" s="140">
        <v>643</v>
      </c>
      <c r="D62" s="16"/>
      <c r="E62" s="16"/>
      <c r="F62" s="16"/>
    </row>
    <row r="63" spans="2:6" x14ac:dyDescent="0.25">
      <c r="B63" s="77">
        <v>2012</v>
      </c>
      <c r="C63" s="140">
        <v>704</v>
      </c>
      <c r="D63" s="16"/>
      <c r="E63" s="16"/>
      <c r="F63" s="16"/>
    </row>
    <row r="64" spans="2:6" x14ac:dyDescent="0.25">
      <c r="B64" s="77">
        <v>2013</v>
      </c>
      <c r="C64" s="140">
        <v>790</v>
      </c>
      <c r="D64" s="16"/>
      <c r="E64" s="16"/>
      <c r="F64" s="16"/>
    </row>
    <row r="65" spans="2:6" x14ac:dyDescent="0.25">
      <c r="B65" s="77">
        <v>2014</v>
      </c>
      <c r="C65" s="140">
        <v>870</v>
      </c>
      <c r="D65" s="16"/>
      <c r="E65" s="51"/>
      <c r="F65" s="16"/>
    </row>
    <row r="66" spans="2:6" x14ac:dyDescent="0.25">
      <c r="B66" s="77">
        <v>2015</v>
      </c>
      <c r="C66" s="140">
        <v>935</v>
      </c>
    </row>
    <row r="67" spans="2:6" x14ac:dyDescent="0.25">
      <c r="B67" s="44">
        <v>2016</v>
      </c>
      <c r="C67" s="140">
        <v>1008</v>
      </c>
    </row>
    <row r="68" spans="2:6" x14ac:dyDescent="0.25">
      <c r="B68" s="94">
        <v>2017</v>
      </c>
      <c r="C68" s="141">
        <v>1061</v>
      </c>
    </row>
    <row r="70" spans="2:6" x14ac:dyDescent="0.25">
      <c r="D70" s="1">
        <f>((C68-C67)/C67)*100</f>
        <v>5.2579365079365079</v>
      </c>
    </row>
    <row r="92" spans="2:7" x14ac:dyDescent="0.25">
      <c r="B92" s="111" t="s">
        <v>77</v>
      </c>
      <c r="C92" s="139"/>
      <c r="D92" s="139"/>
      <c r="E92" s="139"/>
      <c r="F92" s="139"/>
      <c r="G92" s="139"/>
    </row>
    <row r="93" spans="2:7" x14ac:dyDescent="0.25">
      <c r="B93" s="139"/>
      <c r="C93" s="139"/>
      <c r="D93" s="139"/>
      <c r="E93" s="139"/>
      <c r="F93" s="139"/>
      <c r="G93" s="139"/>
    </row>
    <row r="95" spans="2:7" ht="15" customHeight="1" x14ac:dyDescent="0.25">
      <c r="B95" s="108" t="s">
        <v>87</v>
      </c>
      <c r="C95" s="108"/>
      <c r="D95" s="108"/>
      <c r="E95" s="108"/>
      <c r="F95" s="108"/>
      <c r="G95" s="108"/>
    </row>
    <row r="96" spans="2:7" x14ac:dyDescent="0.25">
      <c r="B96" s="108"/>
      <c r="C96" s="108"/>
      <c r="D96" s="108"/>
      <c r="E96" s="108"/>
      <c r="F96" s="108"/>
      <c r="G96" s="108"/>
    </row>
    <row r="97" spans="2:7" x14ac:dyDescent="0.25">
      <c r="B97" s="108"/>
      <c r="C97" s="108"/>
      <c r="D97" s="108"/>
      <c r="E97" s="108"/>
      <c r="F97" s="108"/>
      <c r="G97" s="108"/>
    </row>
    <row r="98" spans="2:7" x14ac:dyDescent="0.25">
      <c r="B98" s="108"/>
      <c r="C98" s="108"/>
      <c r="D98" s="108"/>
      <c r="E98" s="108"/>
      <c r="F98" s="108"/>
      <c r="G98" s="108"/>
    </row>
  </sheetData>
  <mergeCells count="3">
    <mergeCell ref="B3:G3"/>
    <mergeCell ref="B92:G93"/>
    <mergeCell ref="B95:G98"/>
  </mergeCells>
  <pageMargins left="0.7" right="0.7" top="0.75" bottom="0.75" header="0.3" footer="0.3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B2:T207"/>
  <sheetViews>
    <sheetView tabSelected="1" topLeftCell="A179" workbookViewId="0">
      <selection activeCell="H184" sqref="H184"/>
    </sheetView>
  </sheetViews>
  <sheetFormatPr baseColWidth="10" defaultColWidth="11.42578125" defaultRowHeight="15" x14ac:dyDescent="0.25"/>
  <cols>
    <col min="1" max="1" width="11.42578125" style="1"/>
    <col min="2" max="2" width="15.85546875" style="1" bestFit="1" customWidth="1"/>
    <col min="3" max="3" width="15.42578125" style="1" bestFit="1" customWidth="1"/>
    <col min="4" max="4" width="19.140625" style="1" customWidth="1"/>
    <col min="5" max="5" width="20.42578125" style="1" bestFit="1" customWidth="1"/>
    <col min="6" max="6" width="16.42578125" style="1" bestFit="1" customWidth="1"/>
    <col min="7" max="7" width="18.42578125" style="1" customWidth="1"/>
    <col min="8" max="8" width="19.42578125" style="1" bestFit="1" customWidth="1"/>
    <col min="9" max="9" width="22.42578125" style="1" customWidth="1"/>
    <col min="10" max="19" width="16.28515625" style="1" bestFit="1" customWidth="1"/>
    <col min="20" max="20" width="17.85546875" style="1" bestFit="1" customWidth="1"/>
    <col min="21" max="16384" width="11.42578125" style="1"/>
  </cols>
  <sheetData>
    <row r="2" spans="2:20" x14ac:dyDescent="0.25">
      <c r="B2" s="110" t="s">
        <v>4</v>
      </c>
      <c r="C2" s="110"/>
      <c r="D2" s="110"/>
      <c r="E2" s="110"/>
      <c r="F2" s="110"/>
      <c r="G2" s="40"/>
    </row>
    <row r="3" spans="2:20" x14ac:dyDescent="0.25">
      <c r="G3" s="16"/>
    </row>
    <row r="5" spans="2:20" x14ac:dyDescent="0.25">
      <c r="H5" s="10" t="s">
        <v>1</v>
      </c>
      <c r="I5" s="67" t="s">
        <v>48</v>
      </c>
    </row>
    <row r="7" spans="2:20" x14ac:dyDescent="0.25">
      <c r="B7" s="32" t="s">
        <v>0</v>
      </c>
      <c r="C7" s="32" t="s">
        <v>1</v>
      </c>
      <c r="D7" s="32" t="s">
        <v>38</v>
      </c>
      <c r="E7" s="32" t="s">
        <v>2</v>
      </c>
      <c r="F7" s="32" t="s">
        <v>3</v>
      </c>
      <c r="H7" s="10" t="s">
        <v>8</v>
      </c>
      <c r="I7" s="10" t="s">
        <v>39</v>
      </c>
      <c r="J7"/>
      <c r="K7"/>
      <c r="L7"/>
      <c r="M7"/>
      <c r="N7"/>
      <c r="O7"/>
      <c r="P7"/>
      <c r="Q7"/>
      <c r="R7"/>
      <c r="S7"/>
      <c r="T7"/>
    </row>
    <row r="8" spans="2:20" x14ac:dyDescent="0.25">
      <c r="B8" s="33">
        <v>2007</v>
      </c>
      <c r="C8" s="33">
        <v>1</v>
      </c>
      <c r="D8" s="33" t="s">
        <v>32</v>
      </c>
      <c r="E8" s="64">
        <v>3261238250</v>
      </c>
      <c r="F8" s="64">
        <v>455023</v>
      </c>
      <c r="H8" s="10" t="s">
        <v>6</v>
      </c>
      <c r="I8" s="67">
        <v>2007</v>
      </c>
      <c r="J8" s="67">
        <v>2008</v>
      </c>
      <c r="K8" s="67">
        <v>2009</v>
      </c>
      <c r="L8" s="67">
        <v>2010</v>
      </c>
      <c r="M8" s="67">
        <v>2011</v>
      </c>
      <c r="N8" s="67">
        <v>2012</v>
      </c>
      <c r="O8" s="67">
        <v>2013</v>
      </c>
      <c r="P8" s="67">
        <v>2014</v>
      </c>
      <c r="Q8" s="67">
        <v>2015</v>
      </c>
      <c r="R8" s="67">
        <v>2016</v>
      </c>
      <c r="S8" s="67">
        <v>2017</v>
      </c>
      <c r="T8" s="67" t="s">
        <v>7</v>
      </c>
    </row>
    <row r="9" spans="2:20" x14ac:dyDescent="0.25">
      <c r="B9" s="33">
        <v>2007</v>
      </c>
      <c r="C9" s="33">
        <v>1</v>
      </c>
      <c r="D9" s="33" t="s">
        <v>33</v>
      </c>
      <c r="E9" s="64">
        <v>38330857200</v>
      </c>
      <c r="F9" s="64">
        <v>5067496</v>
      </c>
      <c r="H9" s="9" t="s">
        <v>32</v>
      </c>
      <c r="I9" s="98">
        <v>6538035600</v>
      </c>
      <c r="J9" s="98">
        <v>7639911350</v>
      </c>
      <c r="K9" s="98">
        <v>8937224300</v>
      </c>
      <c r="L9" s="98">
        <v>11473320950</v>
      </c>
      <c r="M9" s="98">
        <v>12972970730</v>
      </c>
      <c r="N9" s="98">
        <v>14149469200</v>
      </c>
      <c r="O9" s="98">
        <v>16047819050</v>
      </c>
      <c r="P9" s="98">
        <v>19497285700</v>
      </c>
      <c r="Q9" s="98">
        <v>23767240100</v>
      </c>
      <c r="R9" s="98">
        <v>25984485050</v>
      </c>
      <c r="S9" s="98">
        <v>21015971090</v>
      </c>
      <c r="T9" s="98">
        <v>168023733120</v>
      </c>
    </row>
    <row r="10" spans="2:20" x14ac:dyDescent="0.25">
      <c r="B10" s="33">
        <v>2007</v>
      </c>
      <c r="C10" s="33">
        <v>1</v>
      </c>
      <c r="D10" s="33" t="s">
        <v>34</v>
      </c>
      <c r="E10" s="64">
        <v>746975100</v>
      </c>
      <c r="F10" s="64">
        <v>121909</v>
      </c>
      <c r="H10" s="9" t="s">
        <v>33</v>
      </c>
      <c r="I10" s="98">
        <v>71145873697</v>
      </c>
      <c r="J10" s="98">
        <v>74802828795</v>
      </c>
      <c r="K10" s="98">
        <v>94851360852</v>
      </c>
      <c r="L10" s="98">
        <v>122173970670</v>
      </c>
      <c r="M10" s="98">
        <v>129529086400</v>
      </c>
      <c r="N10" s="98">
        <v>144097752975</v>
      </c>
      <c r="O10" s="98">
        <v>149551881530</v>
      </c>
      <c r="P10" s="98">
        <v>155564767023</v>
      </c>
      <c r="Q10" s="98">
        <v>188236514601</v>
      </c>
      <c r="R10" s="98">
        <v>195421382260</v>
      </c>
      <c r="S10" s="98">
        <v>203008895790</v>
      </c>
      <c r="T10" s="98">
        <v>1528384314593</v>
      </c>
    </row>
    <row r="11" spans="2:20" x14ac:dyDescent="0.25">
      <c r="B11" s="33">
        <v>2007</v>
      </c>
      <c r="C11" s="33">
        <v>1</v>
      </c>
      <c r="D11" s="33" t="s">
        <v>35</v>
      </c>
      <c r="E11" s="64">
        <v>9408639200</v>
      </c>
      <c r="F11" s="64">
        <v>1181874</v>
      </c>
      <c r="H11" s="9" t="s">
        <v>34</v>
      </c>
      <c r="I11" s="98">
        <v>1419618150</v>
      </c>
      <c r="J11" s="98">
        <v>1987412750</v>
      </c>
      <c r="K11" s="98">
        <v>2226447250</v>
      </c>
      <c r="L11" s="98">
        <v>4925368050</v>
      </c>
      <c r="M11" s="98">
        <v>10540373290</v>
      </c>
      <c r="N11" s="98">
        <v>11956561250</v>
      </c>
      <c r="O11" s="98">
        <v>16949569850</v>
      </c>
      <c r="P11" s="98">
        <v>17763770250</v>
      </c>
      <c r="Q11" s="98">
        <v>21645245200</v>
      </c>
      <c r="R11" s="98">
        <v>22722825300</v>
      </c>
      <c r="S11" s="98">
        <v>22546939800</v>
      </c>
      <c r="T11" s="98">
        <v>134684131140</v>
      </c>
    </row>
    <row r="12" spans="2:20" x14ac:dyDescent="0.25">
      <c r="B12" s="33">
        <v>2007</v>
      </c>
      <c r="C12" s="33">
        <v>1</v>
      </c>
      <c r="D12" s="33" t="s">
        <v>36</v>
      </c>
      <c r="E12" s="64">
        <v>10668873856</v>
      </c>
      <c r="F12" s="64">
        <v>1483911</v>
      </c>
      <c r="H12" s="9" t="s">
        <v>35</v>
      </c>
      <c r="I12" s="98">
        <v>16773731550</v>
      </c>
      <c r="J12" s="98">
        <v>17276467300</v>
      </c>
      <c r="K12" s="98">
        <v>20505237200</v>
      </c>
      <c r="L12" s="98">
        <v>26773781800</v>
      </c>
      <c r="M12" s="98">
        <v>28648039539</v>
      </c>
      <c r="N12" s="98">
        <v>31008890075</v>
      </c>
      <c r="O12" s="98">
        <v>34428916536</v>
      </c>
      <c r="P12" s="98">
        <v>35923450600</v>
      </c>
      <c r="Q12" s="98">
        <v>46022300000</v>
      </c>
      <c r="R12" s="98">
        <v>50374862050</v>
      </c>
      <c r="S12" s="98">
        <v>49208489775</v>
      </c>
      <c r="T12" s="98">
        <v>356944166425</v>
      </c>
    </row>
    <row r="13" spans="2:20" x14ac:dyDescent="0.25">
      <c r="B13" s="33">
        <v>2007</v>
      </c>
      <c r="C13" s="33">
        <v>1</v>
      </c>
      <c r="D13" s="33" t="s">
        <v>37</v>
      </c>
      <c r="E13" s="64">
        <v>16874251155</v>
      </c>
      <c r="F13" s="64">
        <v>2573216</v>
      </c>
      <c r="H13" s="9" t="s">
        <v>36</v>
      </c>
      <c r="I13" s="98">
        <v>19632850851</v>
      </c>
      <c r="J13" s="98">
        <v>20565092451</v>
      </c>
      <c r="K13" s="98">
        <v>24736070500</v>
      </c>
      <c r="L13" s="98">
        <v>31276043723</v>
      </c>
      <c r="M13" s="98">
        <v>32571341150</v>
      </c>
      <c r="N13" s="98">
        <v>34116369399</v>
      </c>
      <c r="O13" s="98">
        <v>35760820950</v>
      </c>
      <c r="P13" s="98">
        <v>37798786100</v>
      </c>
      <c r="Q13" s="98">
        <v>48007813449</v>
      </c>
      <c r="R13" s="98">
        <v>54381327448</v>
      </c>
      <c r="S13" s="98">
        <v>56748621470</v>
      </c>
      <c r="T13" s="98">
        <v>395595137491</v>
      </c>
    </row>
    <row r="14" spans="2:20" x14ac:dyDescent="0.25">
      <c r="B14" s="33">
        <v>2007</v>
      </c>
      <c r="C14" s="33">
        <v>2</v>
      </c>
      <c r="D14" s="33" t="s">
        <v>32</v>
      </c>
      <c r="E14" s="64">
        <v>3276797350</v>
      </c>
      <c r="F14" s="64">
        <v>474218</v>
      </c>
      <c r="H14" s="9" t="s">
        <v>37</v>
      </c>
      <c r="I14" s="98">
        <v>33215774055</v>
      </c>
      <c r="J14" s="98">
        <v>37709072496</v>
      </c>
      <c r="K14" s="98">
        <v>46822254785</v>
      </c>
      <c r="L14" s="98">
        <v>61464852457</v>
      </c>
      <c r="M14" s="98">
        <v>79781063834</v>
      </c>
      <c r="N14" s="98">
        <v>92445938550</v>
      </c>
      <c r="O14" s="98">
        <v>99260273067</v>
      </c>
      <c r="P14" s="98">
        <v>117485531250</v>
      </c>
      <c r="Q14" s="98">
        <v>164521420650</v>
      </c>
      <c r="R14" s="98">
        <v>182236712425</v>
      </c>
      <c r="S14" s="98">
        <v>192579690192</v>
      </c>
      <c r="T14" s="98">
        <v>1107522583761</v>
      </c>
    </row>
    <row r="15" spans="2:20" x14ac:dyDescent="0.25">
      <c r="B15" s="33">
        <v>2007</v>
      </c>
      <c r="C15" s="33">
        <v>2</v>
      </c>
      <c r="D15" s="33" t="s">
        <v>33</v>
      </c>
      <c r="E15" s="64">
        <v>32815016497</v>
      </c>
      <c r="F15" s="64">
        <v>4425919</v>
      </c>
      <c r="H15" s="9" t="s">
        <v>7</v>
      </c>
      <c r="I15" s="98">
        <v>148725883903</v>
      </c>
      <c r="J15" s="98">
        <v>159980785142</v>
      </c>
      <c r="K15" s="98">
        <v>198078594887</v>
      </c>
      <c r="L15" s="98">
        <v>258087337650</v>
      </c>
      <c r="M15" s="98">
        <v>294042874943</v>
      </c>
      <c r="N15" s="98">
        <v>327774981449</v>
      </c>
      <c r="O15" s="98">
        <v>351999280983</v>
      </c>
      <c r="P15" s="98">
        <v>384033590923</v>
      </c>
      <c r="Q15" s="98">
        <v>492200534000</v>
      </c>
      <c r="R15" s="98">
        <v>531121594533</v>
      </c>
      <c r="S15" s="98">
        <v>545108608117</v>
      </c>
      <c r="T15" s="98">
        <v>3691154066530</v>
      </c>
    </row>
    <row r="16" spans="2:20" x14ac:dyDescent="0.25">
      <c r="B16" s="33">
        <v>2007</v>
      </c>
      <c r="C16" s="33">
        <v>2</v>
      </c>
      <c r="D16" s="33" t="s">
        <v>34</v>
      </c>
      <c r="E16" s="64">
        <v>672643050</v>
      </c>
      <c r="F16" s="64">
        <v>112936</v>
      </c>
      <c r="H16" s="10" t="s">
        <v>1</v>
      </c>
      <c r="I16" s="67" t="s">
        <v>48</v>
      </c>
      <c r="J16" s="16"/>
    </row>
    <row r="17" spans="2:20" x14ac:dyDescent="0.25">
      <c r="B17" s="33">
        <v>2007</v>
      </c>
      <c r="C17" s="33">
        <v>2</v>
      </c>
      <c r="D17" s="33" t="s">
        <v>35</v>
      </c>
      <c r="E17" s="64">
        <v>7365092350</v>
      </c>
      <c r="F17" s="64">
        <v>983194</v>
      </c>
      <c r="H17" s="16"/>
      <c r="I17" s="16"/>
      <c r="J17" s="16"/>
    </row>
    <row r="18" spans="2:20" x14ac:dyDescent="0.25">
      <c r="B18" s="33">
        <v>2007</v>
      </c>
      <c r="C18" s="33">
        <v>2</v>
      </c>
      <c r="D18" s="33" t="s">
        <v>36</v>
      </c>
      <c r="E18" s="64">
        <v>8963976995</v>
      </c>
      <c r="F18" s="64">
        <v>1264209</v>
      </c>
      <c r="H18" s="10" t="s">
        <v>9</v>
      </c>
      <c r="I18" s="10" t="s">
        <v>39</v>
      </c>
      <c r="J18"/>
      <c r="K18"/>
      <c r="L18"/>
      <c r="M18"/>
      <c r="N18"/>
      <c r="O18"/>
      <c r="P18"/>
      <c r="Q18"/>
      <c r="R18"/>
      <c r="S18"/>
      <c r="T18"/>
    </row>
    <row r="19" spans="2:20" x14ac:dyDescent="0.25">
      <c r="B19" s="33">
        <v>2007</v>
      </c>
      <c r="C19" s="33">
        <v>2</v>
      </c>
      <c r="D19" s="33" t="s">
        <v>37</v>
      </c>
      <c r="E19" s="64">
        <v>16341522900</v>
      </c>
      <c r="F19" s="64">
        <v>2525053</v>
      </c>
      <c r="H19" s="10" t="s">
        <v>6</v>
      </c>
      <c r="I19" s="67">
        <v>2007</v>
      </c>
      <c r="J19" s="67">
        <v>2008</v>
      </c>
      <c r="K19" s="67">
        <v>2009</v>
      </c>
      <c r="L19" s="67">
        <v>2010</v>
      </c>
      <c r="M19" s="67">
        <v>2011</v>
      </c>
      <c r="N19" s="67">
        <v>2012</v>
      </c>
      <c r="O19" s="67">
        <v>2013</v>
      </c>
      <c r="P19" s="67">
        <v>2014</v>
      </c>
      <c r="Q19" s="67">
        <v>2015</v>
      </c>
      <c r="R19" s="67">
        <v>2016</v>
      </c>
      <c r="S19" s="67">
        <v>2017</v>
      </c>
      <c r="T19" s="67" t="s">
        <v>7</v>
      </c>
    </row>
    <row r="20" spans="2:20" x14ac:dyDescent="0.25">
      <c r="B20" s="33">
        <v>2008</v>
      </c>
      <c r="C20" s="33">
        <v>1</v>
      </c>
      <c r="D20" s="33" t="s">
        <v>32</v>
      </c>
      <c r="E20" s="64">
        <v>3625707750</v>
      </c>
      <c r="F20" s="64">
        <v>540057</v>
      </c>
      <c r="H20" s="9" t="s">
        <v>32</v>
      </c>
      <c r="I20" s="98">
        <v>929241</v>
      </c>
      <c r="J20" s="98">
        <v>1128151</v>
      </c>
      <c r="K20" s="98">
        <v>1256435</v>
      </c>
      <c r="L20" s="98">
        <v>1472241</v>
      </c>
      <c r="M20" s="98">
        <v>1653707</v>
      </c>
      <c r="N20" s="98">
        <v>1749254</v>
      </c>
      <c r="O20" s="98">
        <v>1862337</v>
      </c>
      <c r="P20" s="98">
        <v>2130387</v>
      </c>
      <c r="Q20" s="98">
        <v>2554452</v>
      </c>
      <c r="R20" s="98">
        <v>2732683</v>
      </c>
      <c r="S20" s="98">
        <v>2236030</v>
      </c>
      <c r="T20" s="98">
        <v>19704918</v>
      </c>
    </row>
    <row r="21" spans="2:20" x14ac:dyDescent="0.25">
      <c r="B21" s="33">
        <v>2008</v>
      </c>
      <c r="C21" s="33">
        <v>1</v>
      </c>
      <c r="D21" s="33" t="s">
        <v>33</v>
      </c>
      <c r="E21" s="64">
        <v>38445838007</v>
      </c>
      <c r="F21" s="64">
        <v>4872020</v>
      </c>
      <c r="H21" s="9" t="s">
        <v>33</v>
      </c>
      <c r="I21" s="98">
        <v>9493415</v>
      </c>
      <c r="J21" s="98">
        <v>9594614</v>
      </c>
      <c r="K21" s="98">
        <v>12465304</v>
      </c>
      <c r="L21" s="98">
        <v>14907415</v>
      </c>
      <c r="M21" s="98">
        <v>16160441</v>
      </c>
      <c r="N21" s="98">
        <v>17198868</v>
      </c>
      <c r="O21" s="98">
        <v>17855077</v>
      </c>
      <c r="P21" s="98">
        <v>18096318</v>
      </c>
      <c r="Q21" s="98">
        <v>20630299</v>
      </c>
      <c r="R21" s="98">
        <v>20726244</v>
      </c>
      <c r="S21" s="98">
        <v>20766902</v>
      </c>
      <c r="T21" s="98">
        <v>177894897</v>
      </c>
    </row>
    <row r="22" spans="2:20" x14ac:dyDescent="0.25">
      <c r="B22" s="33">
        <v>2008</v>
      </c>
      <c r="C22" s="33">
        <v>1</v>
      </c>
      <c r="D22" s="33" t="s">
        <v>34</v>
      </c>
      <c r="E22" s="64">
        <v>1020588400</v>
      </c>
      <c r="F22" s="64">
        <v>149928</v>
      </c>
      <c r="H22" s="9" t="s">
        <v>34</v>
      </c>
      <c r="I22" s="98">
        <v>234845</v>
      </c>
      <c r="J22" s="98">
        <v>295109</v>
      </c>
      <c r="K22" s="98">
        <v>357072</v>
      </c>
      <c r="L22" s="98">
        <v>914707</v>
      </c>
      <c r="M22" s="98">
        <v>1463789</v>
      </c>
      <c r="N22" s="98">
        <v>1556521</v>
      </c>
      <c r="O22" s="98">
        <v>2008628</v>
      </c>
      <c r="P22" s="98">
        <v>2175083</v>
      </c>
      <c r="Q22" s="98">
        <v>2770303</v>
      </c>
      <c r="R22" s="98">
        <v>2859810</v>
      </c>
      <c r="S22" s="98">
        <v>2823976</v>
      </c>
      <c r="T22" s="98">
        <v>17459843</v>
      </c>
    </row>
    <row r="23" spans="2:20" x14ac:dyDescent="0.25">
      <c r="B23" s="33">
        <v>2008</v>
      </c>
      <c r="C23" s="33">
        <v>1</v>
      </c>
      <c r="D23" s="33" t="s">
        <v>35</v>
      </c>
      <c r="E23" s="64">
        <v>9264838650</v>
      </c>
      <c r="F23" s="64">
        <v>1136392</v>
      </c>
      <c r="H23" s="9" t="s">
        <v>35</v>
      </c>
      <c r="I23" s="98">
        <v>2165068</v>
      </c>
      <c r="J23" s="98">
        <v>2129496</v>
      </c>
      <c r="K23" s="98">
        <v>2325329</v>
      </c>
      <c r="L23" s="98">
        <v>3338962</v>
      </c>
      <c r="M23" s="98">
        <v>3825337</v>
      </c>
      <c r="N23" s="98">
        <v>4159041</v>
      </c>
      <c r="O23" s="98">
        <v>4322803</v>
      </c>
      <c r="P23" s="98">
        <v>4495658</v>
      </c>
      <c r="Q23" s="98">
        <v>5492982</v>
      </c>
      <c r="R23" s="98">
        <v>5758869</v>
      </c>
      <c r="S23" s="98">
        <v>5697003</v>
      </c>
      <c r="T23" s="98">
        <v>43710548</v>
      </c>
    </row>
    <row r="24" spans="2:20" x14ac:dyDescent="0.25">
      <c r="B24" s="33">
        <v>2008</v>
      </c>
      <c r="C24" s="33">
        <v>1</v>
      </c>
      <c r="D24" s="33" t="s">
        <v>36</v>
      </c>
      <c r="E24" s="64">
        <v>11026016825</v>
      </c>
      <c r="F24" s="64">
        <v>1509725</v>
      </c>
      <c r="H24" s="9" t="s">
        <v>36</v>
      </c>
      <c r="I24" s="98">
        <v>2748120</v>
      </c>
      <c r="J24" s="98">
        <v>2836603</v>
      </c>
      <c r="K24" s="98">
        <v>3156460</v>
      </c>
      <c r="L24" s="98">
        <v>3594476</v>
      </c>
      <c r="M24" s="98">
        <v>3816458</v>
      </c>
      <c r="N24" s="98">
        <v>3832383</v>
      </c>
      <c r="O24" s="98">
        <v>3913854</v>
      </c>
      <c r="P24" s="98">
        <v>4060824</v>
      </c>
      <c r="Q24" s="98">
        <v>5200287</v>
      </c>
      <c r="R24" s="98">
        <v>5353626</v>
      </c>
      <c r="S24" s="98">
        <v>5611796</v>
      </c>
      <c r="T24" s="98">
        <v>44124887</v>
      </c>
    </row>
    <row r="25" spans="2:20" x14ac:dyDescent="0.25">
      <c r="B25" s="33">
        <v>2008</v>
      </c>
      <c r="C25" s="33">
        <v>1</v>
      </c>
      <c r="D25" s="33" t="s">
        <v>37</v>
      </c>
      <c r="E25" s="64">
        <v>18778162640</v>
      </c>
      <c r="F25" s="64">
        <v>2724778</v>
      </c>
      <c r="H25" s="9" t="s">
        <v>37</v>
      </c>
      <c r="I25" s="98">
        <v>5098269</v>
      </c>
      <c r="J25" s="98">
        <v>5578904</v>
      </c>
      <c r="K25" s="98">
        <v>7507085</v>
      </c>
      <c r="L25" s="98">
        <v>9427290</v>
      </c>
      <c r="M25" s="98">
        <v>11092231</v>
      </c>
      <c r="N25" s="98">
        <v>12353250</v>
      </c>
      <c r="O25" s="98">
        <v>13316210</v>
      </c>
      <c r="P25" s="98">
        <v>15567922</v>
      </c>
      <c r="Q25" s="98">
        <v>22157438</v>
      </c>
      <c r="R25" s="98">
        <v>24006736</v>
      </c>
      <c r="S25" s="98">
        <v>25475747</v>
      </c>
      <c r="T25" s="98">
        <v>151581082</v>
      </c>
    </row>
    <row r="26" spans="2:20" x14ac:dyDescent="0.25">
      <c r="B26" s="33">
        <v>2008</v>
      </c>
      <c r="C26" s="33">
        <v>2</v>
      </c>
      <c r="D26" s="33" t="s">
        <v>32</v>
      </c>
      <c r="E26" s="64">
        <v>4014203600</v>
      </c>
      <c r="F26" s="64">
        <v>588094</v>
      </c>
      <c r="H26" s="9" t="s">
        <v>7</v>
      </c>
      <c r="I26" s="98">
        <v>20668958</v>
      </c>
      <c r="J26" s="98">
        <v>21562877</v>
      </c>
      <c r="K26" s="98">
        <v>27067685</v>
      </c>
      <c r="L26" s="98">
        <v>33655091</v>
      </c>
      <c r="M26" s="98">
        <v>38011963</v>
      </c>
      <c r="N26" s="98">
        <v>40849317</v>
      </c>
      <c r="O26" s="98">
        <v>43278909</v>
      </c>
      <c r="P26" s="98">
        <v>46526192</v>
      </c>
      <c r="Q26" s="98">
        <v>58805761</v>
      </c>
      <c r="R26" s="98">
        <v>61437968</v>
      </c>
      <c r="S26" s="98">
        <v>62611454</v>
      </c>
      <c r="T26" s="98">
        <v>454476175</v>
      </c>
    </row>
    <row r="27" spans="2:20" x14ac:dyDescent="0.25">
      <c r="B27" s="33">
        <v>2008</v>
      </c>
      <c r="C27" s="33">
        <v>2</v>
      </c>
      <c r="D27" s="33" t="s">
        <v>33</v>
      </c>
      <c r="E27" s="64">
        <v>36356990788</v>
      </c>
      <c r="F27" s="64">
        <v>4722594</v>
      </c>
    </row>
    <row r="28" spans="2:20" x14ac:dyDescent="0.25">
      <c r="B28" s="33">
        <v>2008</v>
      </c>
      <c r="C28" s="33">
        <v>2</v>
      </c>
      <c r="D28" s="33" t="s">
        <v>34</v>
      </c>
      <c r="E28" s="64">
        <v>966824350</v>
      </c>
      <c r="F28" s="64">
        <v>145181</v>
      </c>
    </row>
    <row r="29" spans="2:20" x14ac:dyDescent="0.25">
      <c r="B29" s="33">
        <v>2008</v>
      </c>
      <c r="C29" s="33">
        <v>2</v>
      </c>
      <c r="D29" s="33" t="s">
        <v>35</v>
      </c>
      <c r="E29" s="64">
        <v>8011628650</v>
      </c>
      <c r="F29" s="64">
        <v>993104</v>
      </c>
    </row>
    <row r="30" spans="2:20" x14ac:dyDescent="0.25">
      <c r="B30" s="33">
        <v>2008</v>
      </c>
      <c r="C30" s="33">
        <v>2</v>
      </c>
      <c r="D30" s="33" t="s">
        <v>36</v>
      </c>
      <c r="E30" s="64">
        <v>9539075626</v>
      </c>
      <c r="F30" s="64">
        <v>1326878</v>
      </c>
    </row>
    <row r="31" spans="2:20" x14ac:dyDescent="0.25">
      <c r="B31" s="33">
        <v>2008</v>
      </c>
      <c r="C31" s="33">
        <v>2</v>
      </c>
      <c r="D31" s="33" t="s">
        <v>37</v>
      </c>
      <c r="E31" s="64">
        <v>18930909856</v>
      </c>
      <c r="F31" s="64">
        <v>2854126</v>
      </c>
    </row>
    <row r="32" spans="2:20" x14ac:dyDescent="0.25">
      <c r="B32" s="33">
        <v>2009</v>
      </c>
      <c r="C32" s="33">
        <v>1</v>
      </c>
      <c r="D32" s="33" t="s">
        <v>32</v>
      </c>
      <c r="E32" s="64">
        <v>4210590950</v>
      </c>
      <c r="F32" s="64">
        <v>596599</v>
      </c>
    </row>
    <row r="33" spans="2:6" x14ac:dyDescent="0.25">
      <c r="B33" s="33">
        <v>2009</v>
      </c>
      <c r="C33" s="33">
        <v>1</v>
      </c>
      <c r="D33" s="33" t="s">
        <v>33</v>
      </c>
      <c r="E33" s="64">
        <v>45807181451</v>
      </c>
      <c r="F33" s="64">
        <v>5694005</v>
      </c>
    </row>
    <row r="34" spans="2:6" x14ac:dyDescent="0.25">
      <c r="B34" s="33">
        <v>2009</v>
      </c>
      <c r="C34" s="33">
        <v>1</v>
      </c>
      <c r="D34" s="33" t="s">
        <v>34</v>
      </c>
      <c r="E34" s="64">
        <v>1066601050</v>
      </c>
      <c r="F34" s="64">
        <v>157357</v>
      </c>
    </row>
    <row r="35" spans="2:6" x14ac:dyDescent="0.25">
      <c r="B35" s="33">
        <v>2009</v>
      </c>
      <c r="C35" s="33">
        <v>1</v>
      </c>
      <c r="D35" s="33" t="s">
        <v>35</v>
      </c>
      <c r="E35" s="64">
        <v>10040640450</v>
      </c>
      <c r="F35" s="64">
        <v>1124875</v>
      </c>
    </row>
    <row r="36" spans="2:6" x14ac:dyDescent="0.25">
      <c r="B36" s="33">
        <v>2009</v>
      </c>
      <c r="C36" s="33">
        <v>1</v>
      </c>
      <c r="D36" s="33" t="s">
        <v>36</v>
      </c>
      <c r="E36" s="64">
        <v>12300464600</v>
      </c>
      <c r="F36" s="64">
        <v>1596837</v>
      </c>
    </row>
    <row r="37" spans="2:6" x14ac:dyDescent="0.25">
      <c r="B37" s="33">
        <v>2009</v>
      </c>
      <c r="C37" s="33">
        <v>1</v>
      </c>
      <c r="D37" s="33" t="s">
        <v>37</v>
      </c>
      <c r="E37" s="64">
        <v>22400391278</v>
      </c>
      <c r="F37" s="64">
        <v>3356165</v>
      </c>
    </row>
    <row r="38" spans="2:6" x14ac:dyDescent="0.25">
      <c r="B38" s="33">
        <v>2009</v>
      </c>
      <c r="C38" s="33">
        <v>2</v>
      </c>
      <c r="D38" s="33" t="s">
        <v>32</v>
      </c>
      <c r="E38" s="64">
        <v>4726633350</v>
      </c>
      <c r="F38" s="64">
        <v>659836</v>
      </c>
    </row>
    <row r="39" spans="2:6" x14ac:dyDescent="0.25">
      <c r="B39" s="33">
        <v>2009</v>
      </c>
      <c r="C39" s="33">
        <v>2</v>
      </c>
      <c r="D39" s="33" t="s">
        <v>33</v>
      </c>
      <c r="E39" s="64">
        <v>49044179401</v>
      </c>
      <c r="F39" s="64">
        <v>6771299</v>
      </c>
    </row>
    <row r="40" spans="2:6" x14ac:dyDescent="0.25">
      <c r="B40" s="33">
        <v>2009</v>
      </c>
      <c r="C40" s="33">
        <v>2</v>
      </c>
      <c r="D40" s="33" t="s">
        <v>34</v>
      </c>
      <c r="E40" s="64">
        <v>1159846200</v>
      </c>
      <c r="F40" s="64">
        <v>199715</v>
      </c>
    </row>
    <row r="41" spans="2:6" x14ac:dyDescent="0.25">
      <c r="B41" s="33">
        <v>2009</v>
      </c>
      <c r="C41" s="33">
        <v>2</v>
      </c>
      <c r="D41" s="33" t="s">
        <v>35</v>
      </c>
      <c r="E41" s="64">
        <v>10464596750</v>
      </c>
      <c r="F41" s="64">
        <v>1200454</v>
      </c>
    </row>
    <row r="42" spans="2:6" x14ac:dyDescent="0.25">
      <c r="B42" s="33">
        <v>2009</v>
      </c>
      <c r="C42" s="33">
        <v>2</v>
      </c>
      <c r="D42" s="33" t="s">
        <v>36</v>
      </c>
      <c r="E42" s="64">
        <v>12435605900</v>
      </c>
      <c r="F42" s="64">
        <v>1559623</v>
      </c>
    </row>
    <row r="43" spans="2:6" x14ac:dyDescent="0.25">
      <c r="B43" s="33">
        <v>2009</v>
      </c>
      <c r="C43" s="33">
        <v>2</v>
      </c>
      <c r="D43" s="33" t="s">
        <v>37</v>
      </c>
      <c r="E43" s="64">
        <v>24421863507</v>
      </c>
      <c r="F43" s="64">
        <v>4150920</v>
      </c>
    </row>
    <row r="44" spans="2:6" x14ac:dyDescent="0.25">
      <c r="B44" s="33">
        <v>2010</v>
      </c>
      <c r="C44" s="33">
        <v>1</v>
      </c>
      <c r="D44" s="33" t="s">
        <v>32</v>
      </c>
      <c r="E44" s="64">
        <v>5557103900</v>
      </c>
      <c r="F44" s="64">
        <v>711428</v>
      </c>
    </row>
    <row r="45" spans="2:6" x14ac:dyDescent="0.25">
      <c r="B45" s="33">
        <v>2010</v>
      </c>
      <c r="C45" s="33">
        <v>1</v>
      </c>
      <c r="D45" s="33" t="s">
        <v>33</v>
      </c>
      <c r="E45" s="64">
        <v>60827868533</v>
      </c>
      <c r="F45" s="64">
        <v>7588803</v>
      </c>
    </row>
    <row r="46" spans="2:6" x14ac:dyDescent="0.25">
      <c r="B46" s="33">
        <v>2010</v>
      </c>
      <c r="C46" s="33">
        <v>1</v>
      </c>
      <c r="D46" s="33" t="s">
        <v>34</v>
      </c>
      <c r="E46" s="64">
        <v>2012364150</v>
      </c>
      <c r="F46" s="64">
        <v>410057</v>
      </c>
    </row>
    <row r="47" spans="2:6" x14ac:dyDescent="0.25">
      <c r="B47" s="33">
        <v>2010</v>
      </c>
      <c r="C47" s="33">
        <v>1</v>
      </c>
      <c r="D47" s="33" t="s">
        <v>35</v>
      </c>
      <c r="E47" s="64">
        <v>13182065700</v>
      </c>
      <c r="F47" s="64">
        <v>1586129</v>
      </c>
    </row>
    <row r="48" spans="2:6" x14ac:dyDescent="0.25">
      <c r="B48" s="33">
        <v>2010</v>
      </c>
      <c r="C48" s="33">
        <v>1</v>
      </c>
      <c r="D48" s="33" t="s">
        <v>36</v>
      </c>
      <c r="E48" s="64">
        <v>15977775323</v>
      </c>
      <c r="F48" s="64">
        <v>1826926</v>
      </c>
    </row>
    <row r="49" spans="2:6" x14ac:dyDescent="0.25">
      <c r="B49" s="33">
        <v>2010</v>
      </c>
      <c r="C49" s="33">
        <v>1</v>
      </c>
      <c r="D49" s="33" t="s">
        <v>37</v>
      </c>
      <c r="E49" s="64">
        <v>27847938562</v>
      </c>
      <c r="F49" s="64">
        <v>4516357</v>
      </c>
    </row>
    <row r="50" spans="2:6" x14ac:dyDescent="0.25">
      <c r="B50" s="33">
        <v>2010</v>
      </c>
      <c r="C50" s="33">
        <v>2</v>
      </c>
      <c r="D50" s="33" t="s">
        <v>32</v>
      </c>
      <c r="E50" s="64">
        <v>5916217050</v>
      </c>
      <c r="F50" s="64">
        <v>760813</v>
      </c>
    </row>
    <row r="51" spans="2:6" x14ac:dyDescent="0.25">
      <c r="B51" s="33">
        <v>2010</v>
      </c>
      <c r="C51" s="33">
        <v>2</v>
      </c>
      <c r="D51" s="33" t="s">
        <v>33</v>
      </c>
      <c r="E51" s="64">
        <v>61346102137</v>
      </c>
      <c r="F51" s="64">
        <v>7318612</v>
      </c>
    </row>
    <row r="52" spans="2:6" x14ac:dyDescent="0.25">
      <c r="B52" s="33">
        <v>2010</v>
      </c>
      <c r="C52" s="33">
        <v>2</v>
      </c>
      <c r="D52" s="33" t="s">
        <v>34</v>
      </c>
      <c r="E52" s="64">
        <v>2913003900</v>
      </c>
      <c r="F52" s="64">
        <v>504650</v>
      </c>
    </row>
    <row r="53" spans="2:6" x14ac:dyDescent="0.25">
      <c r="B53" s="33">
        <v>2010</v>
      </c>
      <c r="C53" s="33">
        <v>2</v>
      </c>
      <c r="D53" s="33" t="s">
        <v>35</v>
      </c>
      <c r="E53" s="64">
        <v>13591716100</v>
      </c>
      <c r="F53" s="64">
        <v>1752833</v>
      </c>
    </row>
    <row r="54" spans="2:6" x14ac:dyDescent="0.25">
      <c r="B54" s="33">
        <v>2010</v>
      </c>
      <c r="C54" s="33">
        <v>2</v>
      </c>
      <c r="D54" s="33" t="s">
        <v>36</v>
      </c>
      <c r="E54" s="64">
        <v>15298268400</v>
      </c>
      <c r="F54" s="64">
        <v>1767550</v>
      </c>
    </row>
    <row r="55" spans="2:6" x14ac:dyDescent="0.25">
      <c r="B55" s="33">
        <v>2010</v>
      </c>
      <c r="C55" s="33">
        <v>2</v>
      </c>
      <c r="D55" s="33" t="s">
        <v>37</v>
      </c>
      <c r="E55" s="64">
        <v>33616913895</v>
      </c>
      <c r="F55" s="64">
        <v>4910933</v>
      </c>
    </row>
    <row r="56" spans="2:6" x14ac:dyDescent="0.25">
      <c r="B56" s="33">
        <v>2011</v>
      </c>
      <c r="C56" s="33">
        <v>1</v>
      </c>
      <c r="D56" s="33" t="s">
        <v>32</v>
      </c>
      <c r="E56" s="64">
        <v>6437686830</v>
      </c>
      <c r="F56" s="64">
        <v>818750</v>
      </c>
    </row>
    <row r="57" spans="2:6" x14ac:dyDescent="0.25">
      <c r="B57" s="33">
        <v>2011</v>
      </c>
      <c r="C57" s="33">
        <v>1</v>
      </c>
      <c r="D57" s="33" t="s">
        <v>33</v>
      </c>
      <c r="E57" s="64">
        <v>66174449000</v>
      </c>
      <c r="F57" s="64">
        <v>8171870</v>
      </c>
    </row>
    <row r="58" spans="2:6" x14ac:dyDescent="0.25">
      <c r="B58" s="33">
        <v>2011</v>
      </c>
      <c r="C58" s="33">
        <v>1</v>
      </c>
      <c r="D58" s="33" t="s">
        <v>34</v>
      </c>
      <c r="E58" s="64">
        <v>4250992440</v>
      </c>
      <c r="F58" s="64">
        <v>609883</v>
      </c>
    </row>
    <row r="59" spans="2:6" x14ac:dyDescent="0.25">
      <c r="B59" s="33">
        <v>2011</v>
      </c>
      <c r="C59" s="33">
        <v>1</v>
      </c>
      <c r="D59" s="33" t="s">
        <v>35</v>
      </c>
      <c r="E59" s="64">
        <v>15014997239</v>
      </c>
      <c r="F59" s="64">
        <v>1936524</v>
      </c>
    </row>
    <row r="60" spans="2:6" x14ac:dyDescent="0.25">
      <c r="B60" s="33">
        <v>2011</v>
      </c>
      <c r="C60" s="33">
        <v>1</v>
      </c>
      <c r="D60" s="33" t="s">
        <v>36</v>
      </c>
      <c r="E60" s="64">
        <v>16789527500</v>
      </c>
      <c r="F60" s="64">
        <v>1989817</v>
      </c>
    </row>
    <row r="61" spans="2:6" x14ac:dyDescent="0.25">
      <c r="B61" s="33">
        <v>2011</v>
      </c>
      <c r="C61" s="33">
        <v>1</v>
      </c>
      <c r="D61" s="33" t="s">
        <v>37</v>
      </c>
      <c r="E61" s="64">
        <v>40019505444</v>
      </c>
      <c r="F61" s="64">
        <v>5521067</v>
      </c>
    </row>
    <row r="62" spans="2:6" x14ac:dyDescent="0.25">
      <c r="B62" s="33">
        <v>2011</v>
      </c>
      <c r="C62" s="33">
        <v>2</v>
      </c>
      <c r="D62" s="33" t="s">
        <v>32</v>
      </c>
      <c r="E62" s="64">
        <v>6535283900</v>
      </c>
      <c r="F62" s="64">
        <v>834957</v>
      </c>
    </row>
    <row r="63" spans="2:6" x14ac:dyDescent="0.25">
      <c r="B63" s="33">
        <v>2011</v>
      </c>
      <c r="C63" s="33">
        <v>2</v>
      </c>
      <c r="D63" s="33" t="s">
        <v>33</v>
      </c>
      <c r="E63" s="64">
        <v>63354637400</v>
      </c>
      <c r="F63" s="64">
        <v>7988571</v>
      </c>
    </row>
    <row r="64" spans="2:6" x14ac:dyDescent="0.25">
      <c r="B64" s="33">
        <v>2011</v>
      </c>
      <c r="C64" s="33">
        <v>2</v>
      </c>
      <c r="D64" s="33" t="s">
        <v>34</v>
      </c>
      <c r="E64" s="64">
        <v>6289380850</v>
      </c>
      <c r="F64" s="64">
        <v>853906</v>
      </c>
    </row>
    <row r="65" spans="2:6" x14ac:dyDescent="0.25">
      <c r="B65" s="33">
        <v>2011</v>
      </c>
      <c r="C65" s="33">
        <v>2</v>
      </c>
      <c r="D65" s="33" t="s">
        <v>35</v>
      </c>
      <c r="E65" s="64">
        <v>13633042300</v>
      </c>
      <c r="F65" s="64">
        <v>1888813</v>
      </c>
    </row>
    <row r="66" spans="2:6" x14ac:dyDescent="0.25">
      <c r="B66" s="33">
        <v>2011</v>
      </c>
      <c r="C66" s="33">
        <v>2</v>
      </c>
      <c r="D66" s="33" t="s">
        <v>36</v>
      </c>
      <c r="E66" s="64">
        <v>15781813650</v>
      </c>
      <c r="F66" s="64">
        <v>1826641</v>
      </c>
    </row>
    <row r="67" spans="2:6" x14ac:dyDescent="0.25">
      <c r="B67" s="33">
        <v>2011</v>
      </c>
      <c r="C67" s="33">
        <v>2</v>
      </c>
      <c r="D67" s="33" t="s">
        <v>37</v>
      </c>
      <c r="E67" s="64">
        <v>39761558390</v>
      </c>
      <c r="F67" s="64">
        <v>5571164</v>
      </c>
    </row>
    <row r="68" spans="2:6" x14ac:dyDescent="0.25">
      <c r="B68" s="33">
        <v>2012</v>
      </c>
      <c r="C68" s="33">
        <v>1</v>
      </c>
      <c r="D68" s="33" t="s">
        <v>32</v>
      </c>
      <c r="E68" s="64">
        <v>7101553350</v>
      </c>
      <c r="F68" s="64">
        <v>872859</v>
      </c>
    </row>
    <row r="69" spans="2:6" x14ac:dyDescent="0.25">
      <c r="B69" s="33">
        <v>2012</v>
      </c>
      <c r="C69" s="33">
        <v>1</v>
      </c>
      <c r="D69" s="33" t="s">
        <v>33</v>
      </c>
      <c r="E69" s="64">
        <v>71094246475</v>
      </c>
      <c r="F69" s="64">
        <v>8490687</v>
      </c>
    </row>
    <row r="70" spans="2:6" x14ac:dyDescent="0.25">
      <c r="B70" s="33">
        <v>2012</v>
      </c>
      <c r="C70" s="33">
        <v>1</v>
      </c>
      <c r="D70" s="33" t="s">
        <v>34</v>
      </c>
      <c r="E70" s="64">
        <v>5782715650</v>
      </c>
      <c r="F70" s="64">
        <v>734003</v>
      </c>
    </row>
    <row r="71" spans="2:6" x14ac:dyDescent="0.25">
      <c r="B71" s="33">
        <v>2012</v>
      </c>
      <c r="C71" s="33">
        <v>1</v>
      </c>
      <c r="D71" s="33" t="s">
        <v>35</v>
      </c>
      <c r="E71" s="64">
        <v>15554080225</v>
      </c>
      <c r="F71" s="64">
        <v>2056769</v>
      </c>
    </row>
    <row r="72" spans="2:6" x14ac:dyDescent="0.25">
      <c r="B72" s="33">
        <v>2012</v>
      </c>
      <c r="C72" s="33">
        <v>1</v>
      </c>
      <c r="D72" s="33" t="s">
        <v>36</v>
      </c>
      <c r="E72" s="64">
        <v>17256869600</v>
      </c>
      <c r="F72" s="64">
        <v>1925827</v>
      </c>
    </row>
    <row r="73" spans="2:6" x14ac:dyDescent="0.25">
      <c r="B73" s="33">
        <v>2012</v>
      </c>
      <c r="C73" s="33">
        <v>1</v>
      </c>
      <c r="D73" s="33" t="s">
        <v>37</v>
      </c>
      <c r="E73" s="64">
        <v>46788850750</v>
      </c>
      <c r="F73" s="64">
        <v>6157758</v>
      </c>
    </row>
    <row r="74" spans="2:6" x14ac:dyDescent="0.25">
      <c r="B74" s="33">
        <v>2012</v>
      </c>
      <c r="C74" s="33">
        <v>2</v>
      </c>
      <c r="D74" s="33" t="s">
        <v>32</v>
      </c>
      <c r="E74" s="64">
        <v>7047915850</v>
      </c>
      <c r="F74" s="64">
        <v>876395</v>
      </c>
    </row>
    <row r="75" spans="2:6" x14ac:dyDescent="0.25">
      <c r="B75" s="33">
        <v>2012</v>
      </c>
      <c r="C75" s="33">
        <v>2</v>
      </c>
      <c r="D75" s="33" t="s">
        <v>33</v>
      </c>
      <c r="E75" s="64">
        <v>73003506500</v>
      </c>
      <c r="F75" s="64">
        <v>8708181</v>
      </c>
    </row>
    <row r="76" spans="2:6" x14ac:dyDescent="0.25">
      <c r="B76" s="33">
        <v>2012</v>
      </c>
      <c r="C76" s="33">
        <v>2</v>
      </c>
      <c r="D76" s="33" t="s">
        <v>34</v>
      </c>
      <c r="E76" s="64">
        <v>6173845600</v>
      </c>
      <c r="F76" s="64">
        <v>822518</v>
      </c>
    </row>
    <row r="77" spans="2:6" x14ac:dyDescent="0.25">
      <c r="B77" s="33">
        <v>2012</v>
      </c>
      <c r="C77" s="33">
        <v>2</v>
      </c>
      <c r="D77" s="33" t="s">
        <v>35</v>
      </c>
      <c r="E77" s="64">
        <v>15454809850</v>
      </c>
      <c r="F77" s="64">
        <v>2102272</v>
      </c>
    </row>
    <row r="78" spans="2:6" x14ac:dyDescent="0.25">
      <c r="B78" s="33">
        <v>2012</v>
      </c>
      <c r="C78" s="33">
        <v>2</v>
      </c>
      <c r="D78" s="33" t="s">
        <v>36</v>
      </c>
      <c r="E78" s="64">
        <v>16859499799</v>
      </c>
      <c r="F78" s="64">
        <v>1906556</v>
      </c>
    </row>
    <row r="79" spans="2:6" x14ac:dyDescent="0.25">
      <c r="B79" s="33">
        <v>2012</v>
      </c>
      <c r="C79" s="33">
        <v>2</v>
      </c>
      <c r="D79" s="33" t="s">
        <v>37</v>
      </c>
      <c r="E79" s="64">
        <v>45657087800</v>
      </c>
      <c r="F79" s="64">
        <v>6195492</v>
      </c>
    </row>
    <row r="80" spans="2:6" x14ac:dyDescent="0.25">
      <c r="B80" s="33">
        <v>2013</v>
      </c>
      <c r="C80" s="33">
        <v>1</v>
      </c>
      <c r="D80" s="33" t="s">
        <v>32</v>
      </c>
      <c r="E80" s="64">
        <v>7926057400</v>
      </c>
      <c r="F80" s="64">
        <v>943894</v>
      </c>
    </row>
    <row r="81" spans="2:6" x14ac:dyDescent="0.25">
      <c r="B81" s="33">
        <v>2013</v>
      </c>
      <c r="C81" s="33">
        <v>1</v>
      </c>
      <c r="D81" s="33" t="s">
        <v>33</v>
      </c>
      <c r="E81" s="64">
        <v>78730363600</v>
      </c>
      <c r="F81" s="64">
        <v>9172600</v>
      </c>
    </row>
    <row r="82" spans="2:6" x14ac:dyDescent="0.25">
      <c r="B82" s="33">
        <v>2013</v>
      </c>
      <c r="C82" s="33">
        <v>1</v>
      </c>
      <c r="D82" s="33" t="s">
        <v>34</v>
      </c>
      <c r="E82" s="64">
        <v>8391581850</v>
      </c>
      <c r="F82" s="64">
        <v>982045</v>
      </c>
    </row>
    <row r="83" spans="2:6" x14ac:dyDescent="0.25">
      <c r="B83" s="33">
        <v>2013</v>
      </c>
      <c r="C83" s="33">
        <v>1</v>
      </c>
      <c r="D83" s="33" t="s">
        <v>35</v>
      </c>
      <c r="E83" s="64">
        <v>17346361186</v>
      </c>
      <c r="F83" s="64">
        <v>2228286</v>
      </c>
    </row>
    <row r="84" spans="2:6" x14ac:dyDescent="0.25">
      <c r="B84" s="33">
        <v>2013</v>
      </c>
      <c r="C84" s="33">
        <v>1</v>
      </c>
      <c r="D84" s="33" t="s">
        <v>36</v>
      </c>
      <c r="E84" s="64">
        <v>18497644350</v>
      </c>
      <c r="F84" s="64">
        <v>2010921</v>
      </c>
    </row>
    <row r="85" spans="2:6" x14ac:dyDescent="0.25">
      <c r="B85" s="33">
        <v>2013</v>
      </c>
      <c r="C85" s="33">
        <v>1</v>
      </c>
      <c r="D85" s="33" t="s">
        <v>37</v>
      </c>
      <c r="E85" s="64">
        <v>50893464767</v>
      </c>
      <c r="F85" s="64">
        <v>6668953</v>
      </c>
    </row>
    <row r="86" spans="2:6" x14ac:dyDescent="0.25">
      <c r="B86" s="33">
        <v>2013</v>
      </c>
      <c r="C86" s="33">
        <v>2</v>
      </c>
      <c r="D86" s="33" t="s">
        <v>32</v>
      </c>
      <c r="E86" s="64">
        <v>8121761650</v>
      </c>
      <c r="F86" s="64">
        <v>918443</v>
      </c>
    </row>
    <row r="87" spans="2:6" x14ac:dyDescent="0.25">
      <c r="B87" s="33">
        <v>2013</v>
      </c>
      <c r="C87" s="33">
        <v>2</v>
      </c>
      <c r="D87" s="33" t="s">
        <v>33</v>
      </c>
      <c r="E87" s="64">
        <v>70821517930</v>
      </c>
      <c r="F87" s="64">
        <v>8682477</v>
      </c>
    </row>
    <row r="88" spans="2:6" x14ac:dyDescent="0.25">
      <c r="B88" s="33">
        <v>2013</v>
      </c>
      <c r="C88" s="33">
        <v>2</v>
      </c>
      <c r="D88" s="33" t="s">
        <v>34</v>
      </c>
      <c r="E88" s="64">
        <v>8557988000</v>
      </c>
      <c r="F88" s="64">
        <v>1026583</v>
      </c>
    </row>
    <row r="89" spans="2:6" x14ac:dyDescent="0.25">
      <c r="B89" s="33">
        <v>2013</v>
      </c>
      <c r="C89" s="33">
        <v>2</v>
      </c>
      <c r="D89" s="33" t="s">
        <v>35</v>
      </c>
      <c r="E89" s="64">
        <v>17082555350</v>
      </c>
      <c r="F89" s="64">
        <v>2094517</v>
      </c>
    </row>
    <row r="90" spans="2:6" x14ac:dyDescent="0.25">
      <c r="B90" s="33">
        <v>2013</v>
      </c>
      <c r="C90" s="33">
        <v>2</v>
      </c>
      <c r="D90" s="33" t="s">
        <v>36</v>
      </c>
      <c r="E90" s="64">
        <v>17263176600</v>
      </c>
      <c r="F90" s="64">
        <v>1902933</v>
      </c>
    </row>
    <row r="91" spans="2:6" x14ac:dyDescent="0.25">
      <c r="B91" s="33">
        <v>2013</v>
      </c>
      <c r="C91" s="33">
        <v>2</v>
      </c>
      <c r="D91" s="33" t="s">
        <v>37</v>
      </c>
      <c r="E91" s="64">
        <v>48366808300</v>
      </c>
      <c r="F91" s="64">
        <v>6647257</v>
      </c>
    </row>
    <row r="92" spans="2:6" x14ac:dyDescent="0.25">
      <c r="B92" s="33">
        <v>2014</v>
      </c>
      <c r="C92" s="33">
        <v>1</v>
      </c>
      <c r="D92" s="33" t="s">
        <v>32</v>
      </c>
      <c r="E92" s="64">
        <v>10032936550</v>
      </c>
      <c r="F92" s="64">
        <v>1047950</v>
      </c>
    </row>
    <row r="93" spans="2:6" x14ac:dyDescent="0.25">
      <c r="B93" s="33">
        <v>2014</v>
      </c>
      <c r="C93" s="33">
        <v>1</v>
      </c>
      <c r="D93" s="33" t="s">
        <v>33</v>
      </c>
      <c r="E93" s="64">
        <v>79819367860</v>
      </c>
      <c r="F93" s="64">
        <v>9134886</v>
      </c>
    </row>
    <row r="94" spans="2:6" x14ac:dyDescent="0.25">
      <c r="B94" s="33">
        <v>2014</v>
      </c>
      <c r="C94" s="33">
        <v>1</v>
      </c>
      <c r="D94" s="33" t="s">
        <v>34</v>
      </c>
      <c r="E94" s="64">
        <v>9298425050</v>
      </c>
      <c r="F94" s="64">
        <v>1096788</v>
      </c>
    </row>
    <row r="95" spans="2:6" x14ac:dyDescent="0.25">
      <c r="B95" s="33">
        <v>2014</v>
      </c>
      <c r="C95" s="33">
        <v>1</v>
      </c>
      <c r="D95" s="33" t="s">
        <v>35</v>
      </c>
      <c r="E95" s="64">
        <v>19265662250</v>
      </c>
      <c r="F95" s="64">
        <v>2313645</v>
      </c>
    </row>
    <row r="96" spans="2:6" x14ac:dyDescent="0.25">
      <c r="B96" s="33">
        <v>2014</v>
      </c>
      <c r="C96" s="33">
        <v>1</v>
      </c>
      <c r="D96" s="33" t="s">
        <v>36</v>
      </c>
      <c r="E96" s="52">
        <v>19789596200</v>
      </c>
      <c r="F96" s="52">
        <v>2065864</v>
      </c>
    </row>
    <row r="97" spans="2:6" x14ac:dyDescent="0.25">
      <c r="B97" s="33">
        <v>2014</v>
      </c>
      <c r="C97" s="33">
        <v>1</v>
      </c>
      <c r="D97" s="33" t="s">
        <v>37</v>
      </c>
      <c r="E97" s="52">
        <v>60148923150</v>
      </c>
      <c r="F97" s="52">
        <v>7633057</v>
      </c>
    </row>
    <row r="98" spans="2:6" x14ac:dyDescent="0.25">
      <c r="B98" s="33">
        <v>2014</v>
      </c>
      <c r="C98" s="33">
        <v>2</v>
      </c>
      <c r="D98" s="33" t="s">
        <v>32</v>
      </c>
      <c r="E98" s="64">
        <v>9464349150</v>
      </c>
      <c r="F98" s="64">
        <v>1082437</v>
      </c>
    </row>
    <row r="99" spans="2:6" x14ac:dyDescent="0.25">
      <c r="B99" s="33">
        <v>2014</v>
      </c>
      <c r="C99" s="33">
        <v>2</v>
      </c>
      <c r="D99" s="33" t="s">
        <v>33</v>
      </c>
      <c r="E99" s="64">
        <v>75745399163</v>
      </c>
      <c r="F99" s="64">
        <v>8961432</v>
      </c>
    </row>
    <row r="100" spans="2:6" x14ac:dyDescent="0.25">
      <c r="B100" s="33">
        <v>2014</v>
      </c>
      <c r="C100" s="33">
        <v>2</v>
      </c>
      <c r="D100" s="33" t="s">
        <v>34</v>
      </c>
      <c r="E100" s="64">
        <v>8465345200</v>
      </c>
      <c r="F100" s="64">
        <v>1078295</v>
      </c>
    </row>
    <row r="101" spans="2:6" x14ac:dyDescent="0.25">
      <c r="B101" s="33">
        <v>2014</v>
      </c>
      <c r="C101" s="33">
        <v>2</v>
      </c>
      <c r="D101" s="33" t="s">
        <v>35</v>
      </c>
      <c r="E101" s="64">
        <v>16657788350</v>
      </c>
      <c r="F101" s="64">
        <v>2182013</v>
      </c>
    </row>
    <row r="102" spans="2:6" x14ac:dyDescent="0.25">
      <c r="B102" s="33">
        <v>2014</v>
      </c>
      <c r="C102" s="33">
        <v>2</v>
      </c>
      <c r="D102" s="33" t="s">
        <v>36</v>
      </c>
      <c r="E102" s="52">
        <v>18009189900</v>
      </c>
      <c r="F102" s="52">
        <v>1994960</v>
      </c>
    </row>
    <row r="103" spans="2:6" x14ac:dyDescent="0.25">
      <c r="B103" s="33">
        <v>2014</v>
      </c>
      <c r="C103" s="33">
        <v>2</v>
      </c>
      <c r="D103" s="33" t="s">
        <v>37</v>
      </c>
      <c r="E103" s="52">
        <v>57336608100</v>
      </c>
      <c r="F103" s="52">
        <v>7934865</v>
      </c>
    </row>
    <row r="104" spans="2:6" x14ac:dyDescent="0.25">
      <c r="B104" s="33">
        <v>2015</v>
      </c>
      <c r="C104" s="33">
        <v>1</v>
      </c>
      <c r="D104" s="33" t="s">
        <v>32</v>
      </c>
      <c r="E104" s="52">
        <v>12612054850</v>
      </c>
      <c r="F104" s="52">
        <v>1339292</v>
      </c>
    </row>
    <row r="105" spans="2:6" x14ac:dyDescent="0.25">
      <c r="B105" s="33">
        <v>2015</v>
      </c>
      <c r="C105" s="33">
        <v>1</v>
      </c>
      <c r="D105" s="33" t="s">
        <v>33</v>
      </c>
      <c r="E105" s="52">
        <v>98289925451</v>
      </c>
      <c r="F105" s="52">
        <v>10685422</v>
      </c>
    </row>
    <row r="106" spans="2:6" x14ac:dyDescent="0.25">
      <c r="B106" s="33">
        <v>2015</v>
      </c>
      <c r="C106" s="33">
        <v>1</v>
      </c>
      <c r="D106" s="33" t="s">
        <v>34</v>
      </c>
      <c r="E106" s="52">
        <v>11445000750</v>
      </c>
      <c r="F106" s="52">
        <v>1425289</v>
      </c>
    </row>
    <row r="107" spans="2:6" x14ac:dyDescent="0.25">
      <c r="B107" s="33">
        <v>2015</v>
      </c>
      <c r="C107" s="33">
        <v>1</v>
      </c>
      <c r="D107" s="33" t="s">
        <v>35</v>
      </c>
      <c r="E107" s="52">
        <v>24005398500</v>
      </c>
      <c r="F107" s="52">
        <v>2823301</v>
      </c>
    </row>
    <row r="108" spans="2:6" x14ac:dyDescent="0.25">
      <c r="B108" s="33">
        <v>2015</v>
      </c>
      <c r="C108" s="33">
        <v>1</v>
      </c>
      <c r="D108" s="33" t="s">
        <v>36</v>
      </c>
      <c r="E108" s="52">
        <v>25581626929</v>
      </c>
      <c r="F108" s="52">
        <v>2686024</v>
      </c>
    </row>
    <row r="109" spans="2:6" x14ac:dyDescent="0.25">
      <c r="B109" s="33">
        <v>2015</v>
      </c>
      <c r="C109" s="33">
        <v>1</v>
      </c>
      <c r="D109" s="33" t="s">
        <v>37</v>
      </c>
      <c r="E109" s="52">
        <v>86531176900</v>
      </c>
      <c r="F109" s="52">
        <v>11439574</v>
      </c>
    </row>
    <row r="110" spans="2:6" x14ac:dyDescent="0.25">
      <c r="B110" s="33">
        <v>2015</v>
      </c>
      <c r="C110" s="33">
        <v>2</v>
      </c>
      <c r="D110" s="33" t="s">
        <v>32</v>
      </c>
      <c r="E110" s="52">
        <v>11155185250</v>
      </c>
      <c r="F110" s="52">
        <v>1215160</v>
      </c>
    </row>
    <row r="111" spans="2:6" x14ac:dyDescent="0.25">
      <c r="B111" s="33">
        <v>2015</v>
      </c>
      <c r="C111" s="33">
        <v>2</v>
      </c>
      <c r="D111" s="33" t="s">
        <v>33</v>
      </c>
      <c r="E111" s="52">
        <f>89945101150+1488000</f>
        <v>89946589150</v>
      </c>
      <c r="F111" s="52">
        <f>9944610+267</f>
        <v>9944877</v>
      </c>
    </row>
    <row r="112" spans="2:6" x14ac:dyDescent="0.25">
      <c r="B112" s="33">
        <v>2015</v>
      </c>
      <c r="C112" s="33">
        <v>2</v>
      </c>
      <c r="D112" s="33" t="s">
        <v>34</v>
      </c>
      <c r="E112" s="52">
        <v>10200244450</v>
      </c>
      <c r="F112" s="52">
        <v>1345014</v>
      </c>
    </row>
    <row r="113" spans="2:10" x14ac:dyDescent="0.25">
      <c r="B113" s="33">
        <v>2015</v>
      </c>
      <c r="C113" s="33">
        <v>2</v>
      </c>
      <c r="D113" s="33" t="s">
        <v>35</v>
      </c>
      <c r="E113" s="52">
        <f>22015743500+1158000</f>
        <v>22016901500</v>
      </c>
      <c r="F113" s="52">
        <f>2669395+286</f>
        <v>2669681</v>
      </c>
    </row>
    <row r="114" spans="2:10" x14ac:dyDescent="0.25">
      <c r="B114" s="33">
        <v>2015</v>
      </c>
      <c r="C114" s="33">
        <v>2</v>
      </c>
      <c r="D114" s="33" t="s">
        <v>36</v>
      </c>
      <c r="E114" s="52">
        <f>22423865020+2321500</f>
        <v>22426186520</v>
      </c>
      <c r="F114" s="52">
        <f>2513862+401</f>
        <v>2514263</v>
      </c>
    </row>
    <row r="115" spans="2:10" x14ac:dyDescent="0.25">
      <c r="B115" s="33">
        <v>2015</v>
      </c>
      <c r="C115" s="33">
        <v>2</v>
      </c>
      <c r="D115" s="33" t="s">
        <v>37</v>
      </c>
      <c r="E115" s="52">
        <f>77989156250+1087500</f>
        <v>77990243750</v>
      </c>
      <c r="F115" s="52">
        <f>10717729+135</f>
        <v>10717864</v>
      </c>
    </row>
    <row r="116" spans="2:10" x14ac:dyDescent="0.25">
      <c r="B116" s="33">
        <v>2016</v>
      </c>
      <c r="C116" s="33">
        <v>1</v>
      </c>
      <c r="D116" s="33" t="s">
        <v>32</v>
      </c>
      <c r="E116" s="52">
        <v>13752049500</v>
      </c>
      <c r="F116" s="52">
        <v>1379659</v>
      </c>
    </row>
    <row r="117" spans="2:10" x14ac:dyDescent="0.25">
      <c r="B117" s="33">
        <v>2016</v>
      </c>
      <c r="C117" s="33">
        <v>1</v>
      </c>
      <c r="D117" s="33" t="s">
        <v>33</v>
      </c>
      <c r="E117" s="64">
        <v>104861733500</v>
      </c>
      <c r="F117" s="64">
        <v>11041690</v>
      </c>
    </row>
    <row r="118" spans="2:10" x14ac:dyDescent="0.25">
      <c r="B118" s="33">
        <v>2016</v>
      </c>
      <c r="C118" s="33">
        <v>1</v>
      </c>
      <c r="D118" s="33" t="s">
        <v>34</v>
      </c>
      <c r="E118" s="64">
        <v>12080124950</v>
      </c>
      <c r="F118" s="64">
        <v>1503042</v>
      </c>
    </row>
    <row r="119" spans="2:10" x14ac:dyDescent="0.25">
      <c r="B119" s="33">
        <v>2016</v>
      </c>
      <c r="C119" s="33">
        <v>1</v>
      </c>
      <c r="D119" s="33" t="s">
        <v>35</v>
      </c>
      <c r="E119" s="64">
        <v>27278998150</v>
      </c>
      <c r="F119" s="64">
        <v>3042533</v>
      </c>
    </row>
    <row r="120" spans="2:10" x14ac:dyDescent="0.25">
      <c r="B120" s="33">
        <v>2016</v>
      </c>
      <c r="C120" s="33">
        <v>1</v>
      </c>
      <c r="D120" s="33" t="s">
        <v>36</v>
      </c>
      <c r="E120" s="64">
        <v>28799790298</v>
      </c>
      <c r="F120" s="64">
        <v>2838814</v>
      </c>
    </row>
    <row r="121" spans="2:10" x14ac:dyDescent="0.25">
      <c r="B121" s="33">
        <v>2016</v>
      </c>
      <c r="C121" s="33">
        <v>1</v>
      </c>
      <c r="D121" s="33" t="s">
        <v>37</v>
      </c>
      <c r="E121" s="52">
        <v>97049352377</v>
      </c>
      <c r="F121" s="52">
        <v>12506661</v>
      </c>
    </row>
    <row r="122" spans="2:10" x14ac:dyDescent="0.25">
      <c r="B122" s="33">
        <v>2016</v>
      </c>
      <c r="C122" s="33">
        <v>2</v>
      </c>
      <c r="D122" s="33" t="s">
        <v>32</v>
      </c>
      <c r="E122" s="52">
        <v>12232435550</v>
      </c>
      <c r="F122" s="52">
        <v>1353024</v>
      </c>
    </row>
    <row r="123" spans="2:10" x14ac:dyDescent="0.25">
      <c r="B123" s="33">
        <v>2016</v>
      </c>
      <c r="C123" s="33">
        <v>2</v>
      </c>
      <c r="D123" s="33" t="s">
        <v>33</v>
      </c>
      <c r="E123" s="52">
        <v>90559648760</v>
      </c>
      <c r="F123" s="52">
        <v>9684554</v>
      </c>
    </row>
    <row r="124" spans="2:10" ht="15.75" x14ac:dyDescent="0.25">
      <c r="B124" s="33">
        <v>2016</v>
      </c>
      <c r="C124" s="33">
        <v>2</v>
      </c>
      <c r="D124" s="33" t="s">
        <v>34</v>
      </c>
      <c r="E124" s="64">
        <v>10642700350</v>
      </c>
      <c r="F124" s="64">
        <v>1356768</v>
      </c>
      <c r="H124" s="89"/>
      <c r="I124" s="90" t="s">
        <v>68</v>
      </c>
      <c r="J124" s="90" t="s">
        <v>69</v>
      </c>
    </row>
    <row r="125" spans="2:10" x14ac:dyDescent="0.25">
      <c r="B125" s="33">
        <v>2016</v>
      </c>
      <c r="C125" s="33">
        <v>2</v>
      </c>
      <c r="D125" s="33" t="s">
        <v>35</v>
      </c>
      <c r="E125" s="64">
        <v>23095863900</v>
      </c>
      <c r="F125" s="64">
        <v>2716336</v>
      </c>
      <c r="H125" s="48" t="s">
        <v>33</v>
      </c>
      <c r="I125" s="91">
        <v>87852450</v>
      </c>
      <c r="J125" s="91">
        <v>9500</v>
      </c>
    </row>
    <row r="126" spans="2:10" x14ac:dyDescent="0.25">
      <c r="B126" s="33">
        <v>2016</v>
      </c>
      <c r="C126" s="33">
        <v>2</v>
      </c>
      <c r="D126" s="33" t="s">
        <v>36</v>
      </c>
      <c r="E126" s="64">
        <f>25581537150</f>
        <v>25581537150</v>
      </c>
      <c r="F126" s="64">
        <v>2514812</v>
      </c>
      <c r="H126" s="48" t="s">
        <v>37</v>
      </c>
      <c r="I126" s="91">
        <v>16569700</v>
      </c>
      <c r="J126" s="91">
        <v>2188</v>
      </c>
    </row>
    <row r="127" spans="2:10" x14ac:dyDescent="0.25">
      <c r="B127" s="33">
        <v>2016</v>
      </c>
      <c r="C127" s="33">
        <v>2</v>
      </c>
      <c r="D127" s="33" t="s">
        <v>37</v>
      </c>
      <c r="E127" s="64">
        <v>85187360048</v>
      </c>
      <c r="F127" s="64">
        <v>11500075</v>
      </c>
      <c r="H127" s="48" t="s">
        <v>35</v>
      </c>
      <c r="I127" s="91">
        <v>9712300</v>
      </c>
      <c r="J127" s="91">
        <v>1475</v>
      </c>
    </row>
    <row r="128" spans="2:10" x14ac:dyDescent="0.25">
      <c r="B128" s="33">
        <v>2017</v>
      </c>
      <c r="C128" s="33">
        <v>1</v>
      </c>
      <c r="D128" s="33" t="s">
        <v>32</v>
      </c>
      <c r="E128" s="64">
        <f>11606736590+I130</f>
        <v>11609015840</v>
      </c>
      <c r="F128" s="64">
        <f>1204720+J130</f>
        <v>1204952</v>
      </c>
      <c r="H128" s="48" t="s">
        <v>36</v>
      </c>
      <c r="I128" s="91">
        <v>59502150</v>
      </c>
      <c r="J128" s="91">
        <v>8146</v>
      </c>
    </row>
    <row r="129" spans="2:14" x14ac:dyDescent="0.25">
      <c r="B129" s="33">
        <v>2017</v>
      </c>
      <c r="C129" s="33">
        <v>1</v>
      </c>
      <c r="D129" s="33" t="s">
        <v>33</v>
      </c>
      <c r="E129" s="64">
        <f>107017163970+I125</f>
        <v>107105016420</v>
      </c>
      <c r="F129" s="64">
        <f>10821198+J125</f>
        <v>10830698</v>
      </c>
      <c r="H129" s="48" t="s">
        <v>34</v>
      </c>
      <c r="I129" s="91">
        <v>3980200</v>
      </c>
      <c r="J129" s="91">
        <v>482</v>
      </c>
    </row>
    <row r="130" spans="2:14" x14ac:dyDescent="0.25">
      <c r="B130" s="33">
        <v>2017</v>
      </c>
      <c r="C130" s="33">
        <v>1</v>
      </c>
      <c r="D130" s="33" t="s">
        <v>34</v>
      </c>
      <c r="E130" s="64">
        <f>12088257500+I129</f>
        <v>12092237700</v>
      </c>
      <c r="F130" s="64">
        <f>1494662+J129</f>
        <v>1495144</v>
      </c>
      <c r="H130" s="48" t="s">
        <v>32</v>
      </c>
      <c r="I130" s="91">
        <v>2279250</v>
      </c>
      <c r="J130" s="91">
        <v>232</v>
      </c>
    </row>
    <row r="131" spans="2:14" x14ac:dyDescent="0.25">
      <c r="B131" s="33">
        <v>2017</v>
      </c>
      <c r="C131" s="33">
        <v>1</v>
      </c>
      <c r="D131" s="33" t="s">
        <v>35</v>
      </c>
      <c r="E131" s="64">
        <f>26260647850+I127</f>
        <v>26270360150</v>
      </c>
      <c r="F131" s="64">
        <f>2996098+J127</f>
        <v>2997573</v>
      </c>
      <c r="H131" s="92" t="s">
        <v>70</v>
      </c>
      <c r="I131" s="93">
        <f>SUM(I125:I130)</f>
        <v>179896050</v>
      </c>
      <c r="J131" s="93">
        <f>SUM(J125:J130)</f>
        <v>22023</v>
      </c>
    </row>
    <row r="132" spans="2:14" x14ac:dyDescent="0.25">
      <c r="B132" s="33">
        <v>2017</v>
      </c>
      <c r="C132" s="33">
        <v>1</v>
      </c>
      <c r="D132" s="33" t="s">
        <v>36</v>
      </c>
      <c r="E132" s="64">
        <f>30909703150+I128</f>
        <v>30969205300</v>
      </c>
      <c r="F132" s="64">
        <f>2974859+J128</f>
        <v>2983005</v>
      </c>
    </row>
    <row r="133" spans="2:14" x14ac:dyDescent="0.25">
      <c r="B133" s="33">
        <v>2017</v>
      </c>
      <c r="C133" s="33">
        <v>1</v>
      </c>
      <c r="D133" s="33" t="s">
        <v>37</v>
      </c>
      <c r="E133" s="64">
        <f>102664616862+I126</f>
        <v>102681186562</v>
      </c>
      <c r="F133" s="64">
        <f>13431900+J126</f>
        <v>13434088</v>
      </c>
    </row>
    <row r="134" spans="2:14" x14ac:dyDescent="0.25">
      <c r="B134" s="33">
        <v>2017</v>
      </c>
      <c r="C134" s="33">
        <v>2</v>
      </c>
      <c r="D134" s="33" t="s">
        <v>32</v>
      </c>
      <c r="E134" s="64">
        <v>9406955250</v>
      </c>
      <c r="F134" s="64">
        <v>1031078</v>
      </c>
    </row>
    <row r="135" spans="2:14" x14ac:dyDescent="0.25">
      <c r="B135" s="33">
        <v>2017</v>
      </c>
      <c r="C135" s="33">
        <v>2</v>
      </c>
      <c r="D135" s="33" t="s">
        <v>33</v>
      </c>
      <c r="E135" s="64">
        <v>95903879370</v>
      </c>
      <c r="F135" s="64">
        <v>9936204</v>
      </c>
    </row>
    <row r="136" spans="2:14" x14ac:dyDescent="0.25">
      <c r="B136" s="33">
        <v>2017</v>
      </c>
      <c r="C136" s="33">
        <v>2</v>
      </c>
      <c r="D136" s="33" t="s">
        <v>34</v>
      </c>
      <c r="E136" s="64">
        <v>10454702100</v>
      </c>
      <c r="F136" s="64">
        <v>1328832</v>
      </c>
    </row>
    <row r="137" spans="2:14" x14ac:dyDescent="0.25">
      <c r="B137" s="33">
        <v>2017</v>
      </c>
      <c r="C137" s="33">
        <v>2</v>
      </c>
      <c r="D137" s="33" t="s">
        <v>35</v>
      </c>
      <c r="E137" s="64">
        <v>22938129625</v>
      </c>
      <c r="F137" s="64">
        <v>2699430</v>
      </c>
    </row>
    <row r="138" spans="2:14" x14ac:dyDescent="0.25">
      <c r="B138" s="33">
        <v>2017</v>
      </c>
      <c r="C138" s="33">
        <v>2</v>
      </c>
      <c r="D138" s="33" t="s">
        <v>36</v>
      </c>
      <c r="E138" s="64">
        <v>25779416170</v>
      </c>
      <c r="F138" s="64">
        <v>2628791</v>
      </c>
    </row>
    <row r="139" spans="2:14" x14ac:dyDescent="0.25">
      <c r="B139" s="33">
        <v>2017</v>
      </c>
      <c r="C139" s="33">
        <v>2</v>
      </c>
      <c r="D139" s="33" t="s">
        <v>37</v>
      </c>
      <c r="E139" s="64">
        <v>89898503630</v>
      </c>
      <c r="F139" s="64">
        <v>12041659</v>
      </c>
    </row>
    <row r="140" spans="2:14" x14ac:dyDescent="0.25">
      <c r="B140" s="66"/>
      <c r="C140" s="66"/>
      <c r="D140" s="66"/>
      <c r="E140" s="65"/>
      <c r="F140" s="65"/>
    </row>
    <row r="142" spans="2:14" x14ac:dyDescent="0.25">
      <c r="B142" s="34" t="s">
        <v>38</v>
      </c>
      <c r="C142" s="34">
        <v>2007</v>
      </c>
      <c r="D142" s="34">
        <v>2008</v>
      </c>
      <c r="E142" s="34">
        <v>2009</v>
      </c>
      <c r="F142" s="34">
        <v>2010</v>
      </c>
      <c r="G142" s="34">
        <v>2011</v>
      </c>
      <c r="H142" s="34">
        <v>2012</v>
      </c>
      <c r="I142" s="34">
        <v>2013</v>
      </c>
      <c r="J142" s="47">
        <v>2014</v>
      </c>
      <c r="K142" s="47">
        <v>2015</v>
      </c>
      <c r="L142" s="47">
        <v>2016</v>
      </c>
      <c r="M142" s="47">
        <v>2017</v>
      </c>
      <c r="N142" s="47" t="s">
        <v>49</v>
      </c>
    </row>
    <row r="143" spans="2:14" x14ac:dyDescent="0.25">
      <c r="B143" s="36" t="s">
        <v>33</v>
      </c>
      <c r="C143" s="31">
        <v>9493415</v>
      </c>
      <c r="D143" s="31">
        <v>9594614</v>
      </c>
      <c r="E143" s="31">
        <v>12465304</v>
      </c>
      <c r="F143" s="31">
        <v>14907415</v>
      </c>
      <c r="G143" s="31">
        <v>16160441</v>
      </c>
      <c r="H143" s="31">
        <v>17198868</v>
      </c>
      <c r="I143" s="31">
        <v>17855077</v>
      </c>
      <c r="J143" s="52">
        <v>18096318</v>
      </c>
      <c r="K143" s="52">
        <v>20630299</v>
      </c>
      <c r="L143" s="52">
        <v>20726244</v>
      </c>
      <c r="M143" s="99">
        <v>20766902</v>
      </c>
      <c r="N143" s="88">
        <f>((M143-L143)/L143)*100</f>
        <v>0.19616675360957825</v>
      </c>
    </row>
    <row r="144" spans="2:14" x14ac:dyDescent="0.25">
      <c r="B144" s="36" t="s">
        <v>37</v>
      </c>
      <c r="C144" s="31">
        <v>5098269</v>
      </c>
      <c r="D144" s="31">
        <v>5578904</v>
      </c>
      <c r="E144" s="31">
        <v>7507085</v>
      </c>
      <c r="F144" s="31">
        <v>9427290</v>
      </c>
      <c r="G144" s="31">
        <v>11092231</v>
      </c>
      <c r="H144" s="31">
        <v>12353250</v>
      </c>
      <c r="I144" s="31">
        <v>13316210</v>
      </c>
      <c r="J144" s="52">
        <v>15567922</v>
      </c>
      <c r="K144" s="52">
        <v>22157438</v>
      </c>
      <c r="L144" s="52">
        <v>24006736</v>
      </c>
      <c r="M144" s="99">
        <v>25475747</v>
      </c>
      <c r="N144" s="88">
        <f t="shared" ref="N144:N149" si="0">((M144-L144)/L144)*100</f>
        <v>6.1191617219433745</v>
      </c>
    </row>
    <row r="145" spans="2:14" x14ac:dyDescent="0.25">
      <c r="B145" s="36" t="s">
        <v>35</v>
      </c>
      <c r="C145" s="31">
        <v>2165068</v>
      </c>
      <c r="D145" s="31">
        <v>2129496</v>
      </c>
      <c r="E145" s="31">
        <v>2325329</v>
      </c>
      <c r="F145" s="31">
        <v>3338962</v>
      </c>
      <c r="G145" s="31">
        <v>3825337</v>
      </c>
      <c r="H145" s="31">
        <v>4159041</v>
      </c>
      <c r="I145" s="31">
        <v>4322803</v>
      </c>
      <c r="J145" s="52">
        <v>4495658</v>
      </c>
      <c r="K145" s="52">
        <v>5492982</v>
      </c>
      <c r="L145" s="52">
        <v>5758869</v>
      </c>
      <c r="M145" s="99">
        <v>5697003</v>
      </c>
      <c r="N145" s="88">
        <f t="shared" si="0"/>
        <v>-1.0742734380657035</v>
      </c>
    </row>
    <row r="146" spans="2:14" x14ac:dyDescent="0.25">
      <c r="B146" s="36" t="s">
        <v>36</v>
      </c>
      <c r="C146" s="31">
        <v>2748120</v>
      </c>
      <c r="D146" s="31">
        <v>2836603</v>
      </c>
      <c r="E146" s="31">
        <v>3156460</v>
      </c>
      <c r="F146" s="31">
        <v>3594476</v>
      </c>
      <c r="G146" s="31">
        <v>3816458</v>
      </c>
      <c r="H146" s="31">
        <v>3832383</v>
      </c>
      <c r="I146" s="31">
        <v>3913854</v>
      </c>
      <c r="J146" s="52">
        <v>4060824</v>
      </c>
      <c r="K146" s="52">
        <v>5200287</v>
      </c>
      <c r="L146" s="52">
        <v>5353626</v>
      </c>
      <c r="M146" s="99">
        <v>5611796</v>
      </c>
      <c r="N146" s="88">
        <f t="shared" si="0"/>
        <v>4.8223391025073479</v>
      </c>
    </row>
    <row r="147" spans="2:14" x14ac:dyDescent="0.25">
      <c r="B147" s="36" t="s">
        <v>34</v>
      </c>
      <c r="C147" s="31">
        <v>234845</v>
      </c>
      <c r="D147" s="31">
        <v>295109</v>
      </c>
      <c r="E147" s="31">
        <v>357072</v>
      </c>
      <c r="F147" s="31">
        <v>914707</v>
      </c>
      <c r="G147" s="31">
        <v>1463789</v>
      </c>
      <c r="H147" s="31">
        <v>1556521</v>
      </c>
      <c r="I147" s="31">
        <v>2008628</v>
      </c>
      <c r="J147" s="52">
        <v>2175083</v>
      </c>
      <c r="K147" s="52">
        <v>2770303</v>
      </c>
      <c r="L147" s="52">
        <v>2859810</v>
      </c>
      <c r="M147" s="99">
        <v>2823976</v>
      </c>
      <c r="N147" s="88">
        <f t="shared" si="0"/>
        <v>-1.2530203055447739</v>
      </c>
    </row>
    <row r="148" spans="2:14" x14ac:dyDescent="0.25">
      <c r="B148" s="36" t="s">
        <v>32</v>
      </c>
      <c r="C148" s="31">
        <v>929241</v>
      </c>
      <c r="D148" s="31">
        <v>1128151</v>
      </c>
      <c r="E148" s="31">
        <v>1256435</v>
      </c>
      <c r="F148" s="31">
        <v>1472241</v>
      </c>
      <c r="G148" s="31">
        <v>1653707</v>
      </c>
      <c r="H148" s="31">
        <v>1749254</v>
      </c>
      <c r="I148" s="31">
        <v>1862337</v>
      </c>
      <c r="J148" s="52">
        <v>2130387</v>
      </c>
      <c r="K148" s="52">
        <v>2554452</v>
      </c>
      <c r="L148" s="52">
        <v>2732683</v>
      </c>
      <c r="M148" s="99">
        <v>2236030</v>
      </c>
      <c r="N148" s="88">
        <f t="shared" si="0"/>
        <v>-18.174555921780904</v>
      </c>
    </row>
    <row r="149" spans="2:14" x14ac:dyDescent="0.25">
      <c r="B149" s="35" t="s">
        <v>40</v>
      </c>
      <c r="C149" s="37">
        <f>SUM(C143:C148)</f>
        <v>20668958</v>
      </c>
      <c r="D149" s="37">
        <f t="shared" ref="D149:I149" si="1">SUM(D143:D148)</f>
        <v>21562877</v>
      </c>
      <c r="E149" s="37">
        <f t="shared" si="1"/>
        <v>27067685</v>
      </c>
      <c r="F149" s="37">
        <f t="shared" si="1"/>
        <v>33655091</v>
      </c>
      <c r="G149" s="37">
        <f t="shared" si="1"/>
        <v>38011963</v>
      </c>
      <c r="H149" s="37">
        <f t="shared" si="1"/>
        <v>40849317</v>
      </c>
      <c r="I149" s="37">
        <f t="shared" si="1"/>
        <v>43278909</v>
      </c>
      <c r="J149" s="37">
        <f>SUM(J143:J148)</f>
        <v>46526192</v>
      </c>
      <c r="K149" s="37">
        <f>SUM(K143:K148)</f>
        <v>58805761</v>
      </c>
      <c r="L149" s="37">
        <f>SUM(L143:L148)</f>
        <v>61437968</v>
      </c>
      <c r="M149" s="37">
        <f>SUM(M143:M148)</f>
        <v>62611454</v>
      </c>
      <c r="N149" s="104">
        <f t="shared" si="0"/>
        <v>1.9100338735161295</v>
      </c>
    </row>
    <row r="152" spans="2:14" x14ac:dyDescent="0.25">
      <c r="J152" s="16"/>
      <c r="M152" s="16"/>
    </row>
    <row r="153" spans="2:14" x14ac:dyDescent="0.25">
      <c r="H153" s="29"/>
      <c r="I153" s="28"/>
      <c r="J153" s="30"/>
      <c r="K153" s="30"/>
      <c r="L153" s="16"/>
      <c r="M153" s="27"/>
    </row>
    <row r="154" spans="2:14" x14ac:dyDescent="0.25">
      <c r="H154" s="29"/>
      <c r="I154" s="28"/>
      <c r="J154" s="16"/>
      <c r="K154" s="16"/>
      <c r="L154" s="16"/>
      <c r="M154" s="16"/>
    </row>
    <row r="155" spans="2:14" x14ac:dyDescent="0.25">
      <c r="H155" s="29"/>
      <c r="I155" s="28"/>
      <c r="J155" s="16"/>
      <c r="K155" s="16"/>
      <c r="L155" s="16"/>
      <c r="M155" s="16"/>
    </row>
    <row r="156" spans="2:14" x14ac:dyDescent="0.25">
      <c r="H156" s="29"/>
      <c r="I156" s="28"/>
      <c r="J156" s="16"/>
      <c r="K156" s="16"/>
      <c r="L156" s="16"/>
      <c r="M156" s="16"/>
    </row>
    <row r="157" spans="2:14" x14ac:dyDescent="0.25">
      <c r="H157" s="29"/>
      <c r="I157" s="28"/>
      <c r="J157" s="16"/>
      <c r="K157" s="16"/>
      <c r="L157" s="16"/>
      <c r="M157" s="16"/>
    </row>
    <row r="158" spans="2:14" x14ac:dyDescent="0.25">
      <c r="H158" s="29"/>
      <c r="I158" s="28"/>
      <c r="J158" s="16"/>
      <c r="K158" s="16"/>
      <c r="L158" s="16"/>
      <c r="M158" s="16"/>
    </row>
    <row r="159" spans="2:14" x14ac:dyDescent="0.25">
      <c r="H159" s="29"/>
      <c r="I159" s="28"/>
      <c r="J159" s="16"/>
      <c r="K159" s="16"/>
      <c r="L159" s="16"/>
      <c r="M159" s="16"/>
    </row>
    <row r="160" spans="2:14" x14ac:dyDescent="0.25">
      <c r="H160" s="16"/>
      <c r="I160" s="27"/>
      <c r="J160" s="16"/>
      <c r="K160" s="16"/>
    </row>
    <row r="178" spans="2:7" x14ac:dyDescent="0.25">
      <c r="B178" s="126" t="s">
        <v>76</v>
      </c>
      <c r="C178" s="127"/>
      <c r="D178" s="127"/>
      <c r="E178" s="127"/>
      <c r="F178" s="127"/>
      <c r="G178" s="127"/>
    </row>
    <row r="179" spans="2:7" x14ac:dyDescent="0.25">
      <c r="B179" s="127"/>
      <c r="C179" s="127"/>
      <c r="D179" s="127"/>
      <c r="E179" s="127"/>
      <c r="F179" s="127"/>
      <c r="G179" s="127"/>
    </row>
    <row r="181" spans="2:7" ht="15" customHeight="1" x14ac:dyDescent="0.25">
      <c r="B181" s="108" t="s">
        <v>86</v>
      </c>
      <c r="C181" s="108"/>
      <c r="D181" s="108"/>
      <c r="E181" s="108"/>
      <c r="F181" s="108"/>
      <c r="G181" s="108"/>
    </row>
    <row r="182" spans="2:7" x14ac:dyDescent="0.25">
      <c r="B182" s="108"/>
      <c r="C182" s="108"/>
      <c r="D182" s="108"/>
      <c r="E182" s="108"/>
      <c r="F182" s="108"/>
      <c r="G182" s="108"/>
    </row>
    <row r="183" spans="2:7" x14ac:dyDescent="0.25">
      <c r="B183" s="108"/>
      <c r="C183" s="108"/>
      <c r="D183" s="108"/>
      <c r="E183" s="108"/>
      <c r="F183" s="108"/>
      <c r="G183" s="108"/>
    </row>
    <row r="184" spans="2:7" x14ac:dyDescent="0.25">
      <c r="B184" s="108"/>
      <c r="C184" s="108"/>
      <c r="D184" s="108"/>
      <c r="E184" s="108"/>
      <c r="F184" s="108"/>
      <c r="G184" s="108"/>
    </row>
    <row r="185" spans="2:7" x14ac:dyDescent="0.25">
      <c r="B185" s="108"/>
      <c r="C185" s="108"/>
      <c r="D185" s="108"/>
      <c r="E185" s="108"/>
      <c r="F185" s="108"/>
      <c r="G185" s="108"/>
    </row>
    <row r="186" spans="2:7" x14ac:dyDescent="0.25">
      <c r="B186" s="108"/>
      <c r="C186" s="108"/>
      <c r="D186" s="108"/>
      <c r="E186" s="108"/>
      <c r="F186" s="108"/>
      <c r="G186" s="108"/>
    </row>
    <row r="187" spans="2:7" x14ac:dyDescent="0.25">
      <c r="B187" s="108"/>
      <c r="C187" s="108"/>
      <c r="D187" s="108"/>
      <c r="E187" s="108"/>
      <c r="F187" s="108"/>
      <c r="G187" s="108"/>
    </row>
    <row r="188" spans="2:7" x14ac:dyDescent="0.25">
      <c r="B188" s="108"/>
      <c r="C188" s="108"/>
      <c r="D188" s="108"/>
      <c r="E188" s="108"/>
      <c r="F188" s="108"/>
      <c r="G188" s="108"/>
    </row>
    <row r="189" spans="2:7" x14ac:dyDescent="0.25">
      <c r="B189" s="108"/>
      <c r="C189" s="108"/>
      <c r="D189" s="108"/>
      <c r="E189" s="108"/>
      <c r="F189" s="108"/>
      <c r="G189" s="108"/>
    </row>
    <row r="190" spans="2:7" x14ac:dyDescent="0.25">
      <c r="B190" s="108"/>
      <c r="C190" s="108"/>
      <c r="D190" s="108"/>
      <c r="E190" s="108"/>
      <c r="F190" s="108"/>
      <c r="G190" s="108"/>
    </row>
    <row r="191" spans="2:7" x14ac:dyDescent="0.25">
      <c r="B191" s="108"/>
      <c r="C191" s="108"/>
      <c r="D191" s="108"/>
      <c r="E191" s="108"/>
      <c r="F191" s="108"/>
      <c r="G191" s="108"/>
    </row>
    <row r="192" spans="2:7" x14ac:dyDescent="0.25">
      <c r="B192" s="103"/>
      <c r="C192" s="103"/>
      <c r="D192" s="103"/>
      <c r="E192" s="103"/>
      <c r="F192" s="103"/>
      <c r="G192" s="103"/>
    </row>
    <row r="194" spans="2:14" x14ac:dyDescent="0.25">
      <c r="B194" s="46" t="s">
        <v>38</v>
      </c>
      <c r="C194" s="46">
        <v>2007</v>
      </c>
      <c r="D194" s="46">
        <v>2008</v>
      </c>
      <c r="E194" s="46">
        <v>2009</v>
      </c>
      <c r="F194" s="46">
        <v>2010</v>
      </c>
      <c r="G194" s="46">
        <v>2011</v>
      </c>
      <c r="H194" s="46">
        <v>2012</v>
      </c>
      <c r="I194" s="46">
        <v>2013</v>
      </c>
      <c r="J194" s="47">
        <v>2014</v>
      </c>
      <c r="K194" s="47">
        <v>2015</v>
      </c>
      <c r="L194" s="47">
        <v>2016</v>
      </c>
      <c r="M194" s="47">
        <v>2017</v>
      </c>
      <c r="N194" s="100"/>
    </row>
    <row r="195" spans="2:14" x14ac:dyDescent="0.25">
      <c r="B195" s="48" t="s">
        <v>33</v>
      </c>
      <c r="C195" s="50">
        <f t="shared" ref="C195:K195" si="2">C143/1000000</f>
        <v>9.4934150000000006</v>
      </c>
      <c r="D195" s="50">
        <f t="shared" si="2"/>
        <v>9.594614</v>
      </c>
      <c r="E195" s="50">
        <f t="shared" si="2"/>
        <v>12.465304</v>
      </c>
      <c r="F195" s="50">
        <f t="shared" si="2"/>
        <v>14.907415</v>
      </c>
      <c r="G195" s="50">
        <f t="shared" si="2"/>
        <v>16.160440999999999</v>
      </c>
      <c r="H195" s="50">
        <f t="shared" si="2"/>
        <v>17.198868000000001</v>
      </c>
      <c r="I195" s="50">
        <f t="shared" si="2"/>
        <v>17.855077000000001</v>
      </c>
      <c r="J195" s="50">
        <f t="shared" si="2"/>
        <v>18.096318</v>
      </c>
      <c r="K195" s="50">
        <f t="shared" si="2"/>
        <v>20.630299000000001</v>
      </c>
      <c r="L195" s="50">
        <f t="shared" ref="L195:M200" si="3">L143/1000000</f>
        <v>20.726244000000001</v>
      </c>
      <c r="M195" s="50">
        <f>M143/1000000</f>
        <v>20.766902000000002</v>
      </c>
      <c r="N195" s="101"/>
    </row>
    <row r="196" spans="2:14" x14ac:dyDescent="0.25">
      <c r="B196" s="48" t="s">
        <v>37</v>
      </c>
      <c r="C196" s="50">
        <f t="shared" ref="C196:K196" si="4">C144/1000000</f>
        <v>5.0982690000000002</v>
      </c>
      <c r="D196" s="50">
        <f t="shared" si="4"/>
        <v>5.5789039999999996</v>
      </c>
      <c r="E196" s="50">
        <f t="shared" si="4"/>
        <v>7.507085</v>
      </c>
      <c r="F196" s="50">
        <f t="shared" si="4"/>
        <v>9.4272899999999993</v>
      </c>
      <c r="G196" s="50">
        <f t="shared" si="4"/>
        <v>11.092231</v>
      </c>
      <c r="H196" s="50">
        <f t="shared" si="4"/>
        <v>12.353249999999999</v>
      </c>
      <c r="I196" s="50">
        <f t="shared" si="4"/>
        <v>13.31621</v>
      </c>
      <c r="J196" s="50">
        <f t="shared" si="4"/>
        <v>15.567921999999999</v>
      </c>
      <c r="K196" s="50">
        <f t="shared" si="4"/>
        <v>22.157437999999999</v>
      </c>
      <c r="L196" s="50">
        <f t="shared" si="3"/>
        <v>24.006736</v>
      </c>
      <c r="M196" s="50">
        <f>M144/1000000</f>
        <v>25.475746999999998</v>
      </c>
      <c r="N196" s="101"/>
    </row>
    <row r="197" spans="2:14" x14ac:dyDescent="0.25">
      <c r="B197" s="48" t="s">
        <v>35</v>
      </c>
      <c r="C197" s="50">
        <f t="shared" ref="C197:K197" si="5">C145/1000000</f>
        <v>2.1650680000000002</v>
      </c>
      <c r="D197" s="50">
        <f t="shared" si="5"/>
        <v>2.1294960000000001</v>
      </c>
      <c r="E197" s="50">
        <f t="shared" si="5"/>
        <v>2.325329</v>
      </c>
      <c r="F197" s="50">
        <f t="shared" si="5"/>
        <v>3.338962</v>
      </c>
      <c r="G197" s="50">
        <f t="shared" si="5"/>
        <v>3.8253370000000002</v>
      </c>
      <c r="H197" s="50">
        <f t="shared" si="5"/>
        <v>4.1590410000000002</v>
      </c>
      <c r="I197" s="50">
        <f t="shared" si="5"/>
        <v>4.3228030000000004</v>
      </c>
      <c r="J197" s="50">
        <f t="shared" si="5"/>
        <v>4.4956579999999997</v>
      </c>
      <c r="K197" s="50">
        <f t="shared" si="5"/>
        <v>5.4929819999999996</v>
      </c>
      <c r="L197" s="50">
        <f t="shared" si="3"/>
        <v>5.7588689999999998</v>
      </c>
      <c r="M197" s="50">
        <f t="shared" si="3"/>
        <v>5.6970029999999996</v>
      </c>
      <c r="N197" s="101"/>
    </row>
    <row r="198" spans="2:14" x14ac:dyDescent="0.25">
      <c r="B198" s="48" t="s">
        <v>36</v>
      </c>
      <c r="C198" s="50">
        <f t="shared" ref="C198:K198" si="6">C146/1000000</f>
        <v>2.7481200000000001</v>
      </c>
      <c r="D198" s="50">
        <f t="shared" si="6"/>
        <v>2.8366030000000002</v>
      </c>
      <c r="E198" s="50">
        <f t="shared" si="6"/>
        <v>3.15646</v>
      </c>
      <c r="F198" s="50">
        <f t="shared" si="6"/>
        <v>3.5944759999999998</v>
      </c>
      <c r="G198" s="50">
        <f t="shared" si="6"/>
        <v>3.8164579999999999</v>
      </c>
      <c r="H198" s="50">
        <f t="shared" si="6"/>
        <v>3.8323830000000001</v>
      </c>
      <c r="I198" s="50">
        <f t="shared" si="6"/>
        <v>3.9138540000000002</v>
      </c>
      <c r="J198" s="50">
        <f t="shared" si="6"/>
        <v>4.0608240000000002</v>
      </c>
      <c r="K198" s="50">
        <f t="shared" si="6"/>
        <v>5.2002870000000003</v>
      </c>
      <c r="L198" s="50">
        <f t="shared" si="3"/>
        <v>5.3536260000000002</v>
      </c>
      <c r="M198" s="50">
        <f t="shared" si="3"/>
        <v>5.611796</v>
      </c>
      <c r="N198" s="101"/>
    </row>
    <row r="199" spans="2:14" x14ac:dyDescent="0.25">
      <c r="B199" s="48" t="s">
        <v>34</v>
      </c>
      <c r="C199" s="50">
        <f t="shared" ref="C199:K199" si="7">C147/1000000</f>
        <v>0.234845</v>
      </c>
      <c r="D199" s="50">
        <f t="shared" si="7"/>
        <v>0.29510900000000001</v>
      </c>
      <c r="E199" s="50">
        <f t="shared" si="7"/>
        <v>0.357072</v>
      </c>
      <c r="F199" s="50">
        <f t="shared" si="7"/>
        <v>0.91470700000000005</v>
      </c>
      <c r="G199" s="50">
        <f t="shared" si="7"/>
        <v>1.463789</v>
      </c>
      <c r="H199" s="50">
        <f t="shared" si="7"/>
        <v>1.556521</v>
      </c>
      <c r="I199" s="50">
        <f t="shared" si="7"/>
        <v>2.0086279999999999</v>
      </c>
      <c r="J199" s="50">
        <f t="shared" si="7"/>
        <v>2.1750829999999999</v>
      </c>
      <c r="K199" s="50">
        <f t="shared" si="7"/>
        <v>2.7703030000000002</v>
      </c>
      <c r="L199" s="50">
        <f t="shared" si="3"/>
        <v>2.85981</v>
      </c>
      <c r="M199" s="50">
        <f t="shared" si="3"/>
        <v>2.823976</v>
      </c>
      <c r="N199" s="101"/>
    </row>
    <row r="200" spans="2:14" x14ac:dyDescent="0.25">
      <c r="B200" s="48" t="s">
        <v>32</v>
      </c>
      <c r="C200" s="50">
        <f t="shared" ref="C200:K200" si="8">C148/1000000</f>
        <v>0.92924099999999998</v>
      </c>
      <c r="D200" s="50">
        <f t="shared" si="8"/>
        <v>1.1281509999999999</v>
      </c>
      <c r="E200" s="50">
        <f t="shared" si="8"/>
        <v>1.256435</v>
      </c>
      <c r="F200" s="50">
        <f t="shared" si="8"/>
        <v>1.4722409999999999</v>
      </c>
      <c r="G200" s="50">
        <f t="shared" si="8"/>
        <v>1.653707</v>
      </c>
      <c r="H200" s="50">
        <f t="shared" si="8"/>
        <v>1.7492540000000001</v>
      </c>
      <c r="I200" s="50">
        <f t="shared" si="8"/>
        <v>1.8623369999999999</v>
      </c>
      <c r="J200" s="50">
        <f t="shared" si="8"/>
        <v>2.1303869999999998</v>
      </c>
      <c r="K200" s="50">
        <f t="shared" si="8"/>
        <v>2.5544519999999999</v>
      </c>
      <c r="L200" s="50">
        <f t="shared" si="3"/>
        <v>2.7326830000000002</v>
      </c>
      <c r="M200" s="50">
        <f t="shared" si="3"/>
        <v>2.23603</v>
      </c>
      <c r="N200" s="101"/>
    </row>
    <row r="201" spans="2:14" ht="14.25" customHeight="1" x14ac:dyDescent="0.25">
      <c r="B201" s="49" t="s">
        <v>40</v>
      </c>
      <c r="C201" s="82">
        <f>SUM(C195:C200)</f>
        <v>20.668958000000003</v>
      </c>
      <c r="D201" s="82">
        <f t="shared" ref="D201:J201" si="9">SUM(D195:D200)</f>
        <v>21.562877</v>
      </c>
      <c r="E201" s="82">
        <f t="shared" si="9"/>
        <v>27.067684999999997</v>
      </c>
      <c r="F201" s="82">
        <f t="shared" si="9"/>
        <v>33.655090999999999</v>
      </c>
      <c r="G201" s="82">
        <f t="shared" si="9"/>
        <v>38.011962999999994</v>
      </c>
      <c r="H201" s="82">
        <f t="shared" si="9"/>
        <v>40.849317000000006</v>
      </c>
      <c r="I201" s="82">
        <f t="shared" si="9"/>
        <v>43.278908999999999</v>
      </c>
      <c r="J201" s="82">
        <f t="shared" si="9"/>
        <v>46.526191999999995</v>
      </c>
      <c r="K201" s="82">
        <f>SUM(K195:K200)</f>
        <v>58.805760999999997</v>
      </c>
      <c r="L201" s="82">
        <f>SUM(L195:L200)</f>
        <v>61.437967999999998</v>
      </c>
      <c r="M201" s="82">
        <f>SUM(M195:M200)</f>
        <v>62.611454000000002</v>
      </c>
      <c r="N201" s="102"/>
    </row>
    <row r="202" spans="2:14" x14ac:dyDescent="0.25">
      <c r="K202" s="16"/>
      <c r="L202" s="16"/>
      <c r="M202" s="16"/>
    </row>
    <row r="203" spans="2:14" x14ac:dyDescent="0.25">
      <c r="K203" s="16"/>
      <c r="L203" s="16"/>
      <c r="M203" s="16"/>
    </row>
    <row r="204" spans="2:14" x14ac:dyDescent="0.25">
      <c r="K204" s="16"/>
      <c r="L204" s="16"/>
      <c r="M204" s="16"/>
    </row>
    <row r="205" spans="2:14" x14ac:dyDescent="0.25">
      <c r="K205" s="16"/>
      <c r="L205" s="16"/>
      <c r="M205" s="16"/>
    </row>
    <row r="206" spans="2:14" x14ac:dyDescent="0.25">
      <c r="K206" s="16"/>
      <c r="L206" s="16"/>
      <c r="M206" s="16"/>
    </row>
    <row r="207" spans="2:14" x14ac:dyDescent="0.25">
      <c r="K207" s="16"/>
      <c r="L207" s="16"/>
      <c r="M207" s="16"/>
    </row>
  </sheetData>
  <sortState ref="B117:J122">
    <sortCondition descending="1" ref="J117:J122"/>
  </sortState>
  <mergeCells count="3">
    <mergeCell ref="B178:G179"/>
    <mergeCell ref="B2:F2"/>
    <mergeCell ref="B181:G191"/>
  </mergeCells>
  <pageMargins left="0.7" right="0.7" top="0.75" bottom="0.75" header="0.3" footer="0.3"/>
  <pageSetup orientation="portrait" horizontalDpi="4294967292" verticalDpi="4294967292"/>
  <drawing r:id="rId3"/>
  <legacyDrawing r:id="rId4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1. COL. NUME. TOTAL DE EXP.</vt:lpstr>
      <vt:lpstr>2. INDICE ASIST. X HABT.</vt:lpstr>
      <vt:lpstr>3. COL. ESPECTADORES X SEM.</vt:lpstr>
      <vt:lpstr>4. COL. TAQUILA MERC. PESOS-USD</vt:lpstr>
      <vt:lpstr>5. ESTRENOS CINEMATO EN COL</vt:lpstr>
      <vt:lpstr>6. ESTRENOS PELICULAS COLOMBIAN</vt:lpstr>
      <vt:lpstr>7. PARTI. PEL. COL EN ESTRENOS</vt:lpstr>
      <vt:lpstr>8. PANTALLAS ECHIBICI. EN COL.</vt:lpstr>
      <vt:lpstr>9. ASISTENCIA A CINE CIUDADES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Diego Bustos</cp:lastModifiedBy>
  <dcterms:created xsi:type="dcterms:W3CDTF">2014-07-07T01:15:49Z</dcterms:created>
  <dcterms:modified xsi:type="dcterms:W3CDTF">2018-02-12T15:05:54Z</dcterms:modified>
</cp:coreProperties>
</file>