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asistenteplaneacion\Google Drive\Cine en Cifras\2017\Correcciones ED13\"/>
    </mc:Choice>
  </mc:AlternateContent>
  <bookViews>
    <workbookView xWindow="0" yWindow="9375" windowWidth="28800" windowHeight="8505"/>
  </bookViews>
  <sheets>
    <sheet name="1. Funding approved for FDC" sheetId="6" r:id="rId1"/>
    <sheet name="2. Allocation FDC Stimuli" sheetId="7" r:id="rId2"/>
    <sheet name="3. Tax Incentives" sheetId="8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9" i="7" l="1"/>
  <c r="O19" i="7"/>
  <c r="N19" i="7"/>
  <c r="H22" i="7"/>
  <c r="D21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2" i="7"/>
  <c r="F21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2" i="7"/>
  <c r="G21" i="7"/>
  <c r="F21" i="8"/>
  <c r="G21" i="8"/>
  <c r="F59" i="7"/>
  <c r="P6" i="7"/>
  <c r="P7" i="7"/>
  <c r="D59" i="7"/>
  <c r="D58" i="7"/>
  <c r="P18" i="7"/>
  <c r="O18" i="7"/>
  <c r="N18" i="7"/>
  <c r="G18" i="7"/>
  <c r="G20" i="7"/>
  <c r="G19" i="7"/>
  <c r="F20" i="8"/>
  <c r="G20" i="8"/>
  <c r="E20" i="8"/>
  <c r="E9" i="8"/>
  <c r="E10" i="8"/>
  <c r="E11" i="8"/>
  <c r="E12" i="8"/>
  <c r="E13" i="8"/>
  <c r="E14" i="8"/>
  <c r="E15" i="8"/>
  <c r="E16" i="8"/>
  <c r="E17" i="8"/>
  <c r="E18" i="8"/>
  <c r="E19" i="8"/>
  <c r="E8" i="8"/>
  <c r="G9" i="8"/>
  <c r="G10" i="8"/>
  <c r="G11" i="8"/>
  <c r="G12" i="8"/>
  <c r="G13" i="8"/>
  <c r="G14" i="8"/>
  <c r="G15" i="8"/>
  <c r="G16" i="8"/>
  <c r="G17" i="8"/>
  <c r="G18" i="8"/>
  <c r="G19" i="8"/>
  <c r="G8" i="8"/>
  <c r="E24" i="8"/>
  <c r="F22" i="8"/>
  <c r="D22" i="8"/>
  <c r="P8" i="7"/>
  <c r="P9" i="7"/>
  <c r="P10" i="7"/>
  <c r="P11" i="7"/>
  <c r="P12" i="7"/>
  <c r="P13" i="7"/>
  <c r="P14" i="7"/>
  <c r="P15" i="7"/>
  <c r="P16" i="7"/>
  <c r="P17" i="7"/>
  <c r="P5" i="7"/>
  <c r="O7" i="7"/>
  <c r="O8" i="7"/>
  <c r="O9" i="7"/>
  <c r="O10" i="7"/>
  <c r="O11" i="7"/>
  <c r="O12" i="7"/>
  <c r="O13" i="7"/>
  <c r="O14" i="7"/>
  <c r="O15" i="7"/>
  <c r="O16" i="7"/>
  <c r="O17" i="7"/>
  <c r="O6" i="7"/>
  <c r="O5" i="7"/>
  <c r="N17" i="7"/>
  <c r="E22" i="7"/>
  <c r="C22" i="7"/>
  <c r="G17" i="7"/>
  <c r="N16" i="7"/>
  <c r="G16" i="7"/>
  <c r="N15" i="7"/>
  <c r="G15" i="7"/>
  <c r="N14" i="7"/>
  <c r="G14" i="7"/>
  <c r="N13" i="7"/>
  <c r="G13" i="7"/>
  <c r="N12" i="7"/>
  <c r="G12" i="7"/>
  <c r="N11" i="7"/>
  <c r="G11" i="7"/>
  <c r="N10" i="7"/>
  <c r="G10" i="7"/>
  <c r="N9" i="7"/>
  <c r="G9" i="7"/>
  <c r="N8" i="7"/>
  <c r="G8" i="7"/>
  <c r="N7" i="7"/>
  <c r="G7" i="7"/>
  <c r="G22" i="7"/>
  <c r="N6" i="7"/>
  <c r="N5" i="7"/>
  <c r="E21" i="8"/>
</calcChain>
</file>

<file path=xl/sharedStrings.xml><?xml version="1.0" encoding="utf-8"?>
<sst xmlns="http://schemas.openxmlformats.org/spreadsheetml/2006/main" count="75" uniqueCount="67">
  <si>
    <t>Total</t>
  </si>
  <si>
    <t>TRM</t>
  </si>
  <si>
    <t>Otras Concesiones</t>
  </si>
  <si>
    <t>TOTAL</t>
  </si>
  <si>
    <t>Year</t>
  </si>
  <si>
    <t>Produccion</t>
  </si>
  <si>
    <t>Pesos Colombianos</t>
  </si>
  <si>
    <t>USD</t>
  </si>
  <si>
    <t xml:space="preserve"> </t>
  </si>
  <si>
    <t>PRODUCCIÓN</t>
  </si>
  <si>
    <t>en Dólares</t>
  </si>
  <si>
    <t>OTRAS</t>
  </si>
  <si>
    <t>AÑO-SEMESTRE</t>
  </si>
  <si>
    <t>TRM PROMEDIO 2015-12-31</t>
  </si>
  <si>
    <t>TRM PROMEDIO 2014-12-31</t>
  </si>
  <si>
    <t>TRM PROMEDIO 2014-06-30</t>
  </si>
  <si>
    <t>TRM PROMEDIO 2013-12-31</t>
  </si>
  <si>
    <t>MONTO /1000 USD</t>
  </si>
  <si>
    <t>Monto/1000000 COP</t>
  </si>
  <si>
    <t>Destino de las concesiones aprobadas 2004-2017</t>
  </si>
  <si>
    <t>2.16</t>
  </si>
  <si>
    <t>1.23</t>
  </si>
  <si>
    <t>2.22</t>
  </si>
  <si>
    <t>2.91</t>
  </si>
  <si>
    <t>1.05</t>
  </si>
  <si>
    <t>3.34</t>
  </si>
  <si>
    <t>1.13</t>
  </si>
  <si>
    <t>3.12</t>
  </si>
  <si>
    <t>1.07</t>
  </si>
  <si>
    <t>4.2</t>
  </si>
  <si>
    <t>1.84</t>
  </si>
  <si>
    <t>7.21</t>
  </si>
  <si>
    <t>2.58</t>
  </si>
  <si>
    <t>8.01</t>
  </si>
  <si>
    <t>3.03</t>
  </si>
  <si>
    <t>7.35</t>
  </si>
  <si>
    <t>3.15</t>
  </si>
  <si>
    <t>6.72</t>
  </si>
  <si>
    <t>2.51</t>
  </si>
  <si>
    <t>5.8</t>
  </si>
  <si>
    <t>2.23</t>
  </si>
  <si>
    <t>6.26</t>
  </si>
  <si>
    <t>2.17</t>
  </si>
  <si>
    <t>7.4</t>
  </si>
  <si>
    <t>2.74</t>
  </si>
  <si>
    <t>left</t>
  </si>
  <si>
    <t>right</t>
  </si>
  <si>
    <t>Exchange rate</t>
  </si>
  <si>
    <t>Film</t>
  </si>
  <si>
    <t>PRODUCTION</t>
  </si>
  <si>
    <t>OTHER</t>
  </si>
  <si>
    <t>Exchange rate (COP/USD)</t>
  </si>
  <si>
    <t>PROJECTS BENEFITED</t>
  </si>
  <si>
    <t>INVESTMENT CERTIFICATES</t>
  </si>
  <si>
    <t>DONATION CERTIFICATES</t>
  </si>
  <si>
    <r>
      <t xml:space="preserve">* Average benchmark exchange rate for December 2017 ($2,991.42 COP/USD)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Source:</t>
    </r>
    <r>
      <rPr>
        <sz val="11"/>
        <color theme="1"/>
        <rFont val="Calibri"/>
        <family val="2"/>
        <scheme val="minor"/>
      </rPr>
      <t xml:space="preserve"> Proimágenes Colombia calculations                                                                                                                                                                          </t>
    </r>
  </si>
  <si>
    <t>Million COP</t>
  </si>
  <si>
    <t>Million USD</t>
  </si>
  <si>
    <t>Values in Million USD</t>
  </si>
  <si>
    <t xml:space="preserve">Source: Proimágenes Colombia calculations                                                                                                                                                                                                                                                                                                                                                                       Average benchmark exchange rate for December 2017.                                                                                                                       </t>
  </si>
  <si>
    <t>30% Other</t>
  </si>
  <si>
    <t>70 % Production</t>
  </si>
  <si>
    <t>Amount (in Million COP)</t>
  </si>
  <si>
    <t>Amount (in Million USD)</t>
  </si>
  <si>
    <t>Source: Ministry of Culture—Office for Cinematography</t>
  </si>
  <si>
    <t xml:space="preserve">In total, 322 projects have received incentives. (Some projects obtained certificates in different years.)                                        </t>
  </si>
  <si>
    <t>3. TAX INCENTIVES (2004-2017)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</si>
</sst>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8" formatCode="&quot;$&quot;#,##0.00;[Red]\-&quot;$&quot;#,##0.00"/>
    <numFmt numFmtId="41" formatCode="_-* #,##0_-;\-* #,##0_-;_-* &quot;-&quot;_-;_-@_-"/>
    <numFmt numFmtId="164" formatCode="_(* #,##0.00_);_(* \(#,##0.00\);_(* &quot;-&quot;??_);_(@_)"/>
    <numFmt numFmtId="165" formatCode="_(* #,##0_);_(* \(#,##0\);_(* &quot;-&quot;??_);_(@_)"/>
    <numFmt numFmtId="166" formatCode="&quot;$&quot;\ #,##0"/>
    <numFmt numFmtId="167" formatCode="[$$-409]#,##0"/>
    <numFmt numFmtId="168" formatCode="[$COP]\ #,##0"/>
    <numFmt numFmtId="169" formatCode="_-* #,##0.00\ _€_-;\-* #,##0.00\ _€_-;_-* &quot;-&quot;??\ _€_-;_-@_-"/>
    <numFmt numFmtId="170" formatCode="_-* #,##0\ _€_-;\-* #,##0\ _€_-;_-* &quot;-&quot;??\ _€_-;_-@_-"/>
    <numFmt numFmtId="171" formatCode="_(* #,##0.000_);_(* \(#,##0.0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Fill="1" applyBorder="1"/>
    <xf numFmtId="10" fontId="0" fillId="0" borderId="0" xfId="0" applyNumberFormat="1" applyFill="1" applyBorder="1"/>
    <xf numFmtId="0" fontId="0" fillId="0" borderId="0" xfId="0" applyAlignment="1">
      <alignment horizontal="center"/>
    </xf>
    <xf numFmtId="0" fontId="0" fillId="0" borderId="0" xfId="0" applyFill="1" applyBorder="1" applyAlignment="1">
      <alignment vertical="top" wrapText="1"/>
    </xf>
    <xf numFmtId="0" fontId="4" fillId="0" borderId="0" xfId="0" applyFont="1" applyBorder="1"/>
    <xf numFmtId="0" fontId="2" fillId="0" borderId="0" xfId="0" applyFont="1" applyFill="1"/>
    <xf numFmtId="0" fontId="2" fillId="0" borderId="3" xfId="0" applyFont="1" applyFill="1" applyBorder="1"/>
    <xf numFmtId="0" fontId="0" fillId="0" borderId="4" xfId="0" applyFill="1" applyBorder="1"/>
    <xf numFmtId="0" fontId="0" fillId="0" borderId="5" xfId="0" applyBorder="1"/>
    <xf numFmtId="9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8" fontId="0" fillId="0" borderId="1" xfId="0" applyNumberFormat="1" applyFont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165" fontId="9" fillId="0" borderId="1" xfId="1" applyNumberFormat="1" applyFont="1" applyBorder="1"/>
    <xf numFmtId="165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left" vertical="top" wrapText="1"/>
    </xf>
    <xf numFmtId="0" fontId="0" fillId="2" borderId="0" xfId="0" applyFill="1"/>
    <xf numFmtId="0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0" fontId="0" fillId="0" borderId="1" xfId="4" applyNumberFormat="1" applyFont="1" applyBorder="1"/>
    <xf numFmtId="8" fontId="0" fillId="2" borderId="0" xfId="0" applyNumberFormat="1" applyFill="1"/>
    <xf numFmtId="0" fontId="0" fillId="2" borderId="0" xfId="0" applyFill="1" applyBorder="1" applyAlignment="1">
      <alignment horizontal="center" vertical="center"/>
    </xf>
    <xf numFmtId="169" fontId="0" fillId="2" borderId="0" xfId="4" applyNumberFormat="1" applyFont="1" applyFill="1" applyBorder="1" applyAlignment="1">
      <alignment horizontal="center" vertical="center"/>
    </xf>
    <xf numFmtId="0" fontId="0" fillId="2" borderId="1" xfId="0" applyFill="1" applyBorder="1"/>
    <xf numFmtId="169" fontId="0" fillId="2" borderId="1" xfId="4" applyFont="1" applyFill="1" applyBorder="1" applyAlignment="1">
      <alignment horizontal="center" vertical="center"/>
    </xf>
    <xf numFmtId="164" fontId="0" fillId="2" borderId="0" xfId="0" applyNumberFormat="1" applyFill="1"/>
    <xf numFmtId="169" fontId="0" fillId="2" borderId="0" xfId="0" applyNumberFormat="1" applyFill="1"/>
    <xf numFmtId="169" fontId="0" fillId="2" borderId="1" xfId="4" applyFont="1" applyFill="1" applyBorder="1"/>
    <xf numFmtId="0" fontId="0" fillId="2" borderId="0" xfId="0" applyFill="1" applyAlignment="1">
      <alignment wrapText="1"/>
    </xf>
    <xf numFmtId="170" fontId="0" fillId="2" borderId="0" xfId="0" applyNumberFormat="1" applyFill="1"/>
    <xf numFmtId="0" fontId="0" fillId="0" borderId="0" xfId="0" applyBorder="1" applyAlignment="1">
      <alignment horizontal="left"/>
    </xf>
    <xf numFmtId="170" fontId="0" fillId="2" borderId="1" xfId="4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top" wrapText="1"/>
    </xf>
    <xf numFmtId="168" fontId="0" fillId="0" borderId="0" xfId="0" applyNumberFormat="1"/>
    <xf numFmtId="170" fontId="0" fillId="2" borderId="23" xfId="0" applyNumberFormat="1" applyFill="1" applyBorder="1"/>
    <xf numFmtId="41" fontId="0" fillId="0" borderId="1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 wrapText="1"/>
    </xf>
    <xf numFmtId="9" fontId="7" fillId="0" borderId="6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10" fontId="0" fillId="2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0" fillId="0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5" fontId="0" fillId="2" borderId="1" xfId="1" applyNumberFormat="1" applyFont="1" applyFill="1" applyBorder="1" applyAlignment="1">
      <alignment horizontal="center"/>
    </xf>
    <xf numFmtId="0" fontId="0" fillId="2" borderId="2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0" fillId="2" borderId="20" xfId="0" applyFill="1" applyBorder="1" applyAlignment="1">
      <alignment horizontal="left" vertical="top" wrapText="1"/>
    </xf>
    <xf numFmtId="0" fontId="11" fillId="2" borderId="7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9" xfId="0" applyFont="1" applyFill="1" applyBorder="1"/>
    <xf numFmtId="171" fontId="0" fillId="2" borderId="1" xfId="1" applyNumberFormat="1" applyFont="1" applyFill="1" applyBorder="1" applyAlignment="1">
      <alignment horizontal="right"/>
    </xf>
    <xf numFmtId="165" fontId="0" fillId="2" borderId="1" xfId="1" applyNumberFormat="1" applyFont="1" applyFill="1" applyBorder="1" applyAlignment="1">
      <alignment horizontal="right"/>
    </xf>
    <xf numFmtId="165" fontId="0" fillId="2" borderId="2" xfId="1" applyNumberFormat="1" applyFont="1" applyFill="1" applyBorder="1" applyAlignment="1">
      <alignment horizontal="right"/>
    </xf>
    <xf numFmtId="165" fontId="0" fillId="2" borderId="25" xfId="1" applyNumberFormat="1" applyFont="1" applyFill="1" applyBorder="1" applyAlignment="1">
      <alignment horizontal="right"/>
    </xf>
    <xf numFmtId="0" fontId="2" fillId="2" borderId="10" xfId="0" applyFont="1" applyFill="1" applyBorder="1"/>
    <xf numFmtId="165" fontId="0" fillId="2" borderId="11" xfId="1" applyNumberFormat="1" applyFont="1" applyFill="1" applyBorder="1" applyAlignment="1">
      <alignment horizontal="right"/>
    </xf>
    <xf numFmtId="165" fontId="0" fillId="2" borderId="22" xfId="1" applyNumberFormat="1" applyFont="1" applyFill="1" applyBorder="1" applyAlignment="1">
      <alignment horizontal="right"/>
    </xf>
    <xf numFmtId="165" fontId="0" fillId="2" borderId="26" xfId="1" applyNumberFormat="1" applyFont="1" applyFill="1" applyBorder="1" applyAlignment="1">
      <alignment horizontal="right"/>
    </xf>
    <xf numFmtId="0" fontId="0" fillId="2" borderId="0" xfId="0" applyFill="1" applyAlignment="1">
      <alignment horizontal="center" vertical="center"/>
    </xf>
    <xf numFmtId="10" fontId="8" fillId="2" borderId="1" xfId="2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>
      <alignment horizontal="center"/>
    </xf>
    <xf numFmtId="41" fontId="8" fillId="2" borderId="2" xfId="3" applyFont="1" applyFill="1" applyBorder="1" applyAlignment="1">
      <alignment horizontal="center" vertical="center"/>
    </xf>
    <xf numFmtId="165" fontId="8" fillId="2" borderId="1" xfId="1" applyNumberFormat="1" applyFont="1" applyFill="1" applyBorder="1"/>
    <xf numFmtId="0" fontId="6" fillId="2" borderId="1" xfId="0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164" fontId="6" fillId="2" borderId="1" xfId="1" applyNumberFormat="1" applyFont="1" applyFill="1" applyBorder="1"/>
  </cellXfs>
  <cellStyles count="5">
    <cellStyle name="Millares" xfId="1" builtinId="3"/>
    <cellStyle name="Millares [0] 2" xfId="3"/>
    <cellStyle name="Millares 2" xf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FUNDING APPROVED</a:t>
            </a:r>
            <a:r>
              <a:rPr lang="es-CO" baseline="0"/>
              <a:t> FOR THE </a:t>
            </a:r>
            <a:r>
              <a:rPr lang="es-CO"/>
              <a:t>FDC </a:t>
            </a:r>
            <a:br>
              <a:rPr lang="es-CO"/>
            </a:br>
            <a:r>
              <a:rPr lang="es-CO"/>
              <a:t>(COLOMBIAN FILM FUND)</a:t>
            </a:r>
          </a:p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2004-2018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effectLst>
              <a:innerShdw blurRad="114300">
                <a:schemeClr val="accent1"/>
              </a:innerShdw>
            </a:effectLst>
          </c:spPr>
          <c:cat>
            <c:numRef>
              <c:f>'1. Funding approved for FDC'!$D$30:$R$30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'1. Funding approved for FDC'!$D$31:$R$31</c:f>
              <c:numCache>
                <c:formatCode>_(* #,##0_);_(* \(#,##0\);_(* "-"??_);_(@_)</c:formatCode>
                <c:ptCount val="15"/>
                <c:pt idx="0">
                  <c:v>4369</c:v>
                </c:pt>
                <c:pt idx="1">
                  <c:v>7861</c:v>
                </c:pt>
                <c:pt idx="2" formatCode="_(* #,##0_);_(* \(#,##0\);_(* &quot;-&quot;_);_(@_)">
                  <c:v>7361</c:v>
                </c:pt>
                <c:pt idx="3">
                  <c:v>8222</c:v>
                </c:pt>
                <c:pt idx="4">
                  <c:v>8796</c:v>
                </c:pt>
                <c:pt idx="5">
                  <c:v>8998</c:v>
                </c:pt>
                <c:pt idx="6">
                  <c:v>11638</c:v>
                </c:pt>
                <c:pt idx="7">
                  <c:v>18100</c:v>
                </c:pt>
                <c:pt idx="8">
                  <c:v>19865</c:v>
                </c:pt>
                <c:pt idx="9">
                  <c:v>19615</c:v>
                </c:pt>
                <c:pt idx="10">
                  <c:v>18460</c:v>
                </c:pt>
                <c:pt idx="11">
                  <c:v>22045</c:v>
                </c:pt>
                <c:pt idx="12">
                  <c:v>27541</c:v>
                </c:pt>
                <c:pt idx="13">
                  <c:v>30971</c:v>
                </c:pt>
                <c:pt idx="14">
                  <c:v>30441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08046864"/>
        <c:axId val="-2007646416"/>
      </c:line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numRef>
              <c:f>'1. Funding approved for FDC'!$D$30:$R$30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'1. Funding approved for FDC'!$D$32:$R$32</c:f>
              <c:numCache>
                <c:formatCode>_(* #,##0.00_);_(* \(#,##0.00\);_(* "-"??_);_(@_)</c:formatCode>
                <c:ptCount val="15"/>
                <c:pt idx="0">
                  <c:v>1.6637471439451637</c:v>
                </c:pt>
                <c:pt idx="1">
                  <c:v>3.3883620689655172</c:v>
                </c:pt>
                <c:pt idx="2">
                  <c:v>3.1230377598642343</c:v>
                </c:pt>
                <c:pt idx="3">
                  <c:v>3.9566891241578439</c:v>
                </c:pt>
                <c:pt idx="4">
                  <c:v>4.4740590030518828</c:v>
                </c:pt>
                <c:pt idx="5">
                  <c:v>4.1734693877551026</c:v>
                </c:pt>
                <c:pt idx="6">
                  <c:v>6.1349499209277818</c:v>
                </c:pt>
                <c:pt idx="7">
                  <c:v>9.7943722943722946</c:v>
                </c:pt>
                <c:pt idx="8">
                  <c:v>11.048387096774194</c:v>
                </c:pt>
                <c:pt idx="9">
                  <c:v>10.500535331905782</c:v>
                </c:pt>
                <c:pt idx="10">
                  <c:v>9.23</c:v>
                </c:pt>
                <c:pt idx="11">
                  <c:v>8.0299999999999994</c:v>
                </c:pt>
                <c:pt idx="12">
                  <c:v>8.42</c:v>
                </c:pt>
                <c:pt idx="13">
                  <c:v>10.14</c:v>
                </c:pt>
                <c:pt idx="14">
                  <c:v>10.18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08256704"/>
        <c:axId val="-2009516192"/>
      </c:lineChart>
      <c:catAx>
        <c:axId val="-200804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007646416"/>
        <c:crosses val="autoZero"/>
        <c:auto val="1"/>
        <c:lblAlgn val="ctr"/>
        <c:lblOffset val="100"/>
        <c:noMultiLvlLbl val="0"/>
      </c:catAx>
      <c:valAx>
        <c:axId val="-2007646416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1"/>
                    </a:solidFill>
                  </a:rPr>
                  <a:t>Million</a:t>
                </a:r>
                <a:r>
                  <a:rPr lang="es-CO" b="0" baseline="0">
                    <a:solidFill>
                      <a:schemeClr val="accent1"/>
                    </a:solidFill>
                  </a:rPr>
                  <a:t> COP</a:t>
                </a:r>
                <a:endParaRPr lang="es-CO" b="0">
                  <a:solidFill>
                    <a:schemeClr val="accent1"/>
                  </a:solidFill>
                </a:endParaRPr>
              </a:p>
            </c:rich>
          </c:tx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008046864"/>
        <c:crosses val="autoZero"/>
        <c:crossBetween val="between"/>
      </c:valAx>
      <c:valAx>
        <c:axId val="-200951619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2"/>
                    </a:solidFill>
                  </a:rPr>
                  <a:t>Million</a:t>
                </a:r>
                <a:r>
                  <a:rPr lang="es-CO" b="0" baseline="0">
                    <a:solidFill>
                      <a:schemeClr val="accent2"/>
                    </a:solidFill>
                  </a:rPr>
                  <a:t> USD</a:t>
                </a:r>
                <a:endParaRPr lang="es-CO" b="0">
                  <a:solidFill>
                    <a:schemeClr val="accent2"/>
                  </a:solidFill>
                </a:endParaRPr>
              </a:p>
            </c:rich>
          </c:tx>
          <c:overlay val="0"/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008256704"/>
        <c:crosses val="max"/>
        <c:crossBetween val="between"/>
      </c:valAx>
      <c:catAx>
        <c:axId val="-20082567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2009516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 baseline="0"/>
              <a:t>ALLOCATION OF STIMULI APPROVED BY THE FDC </a:t>
            </a:r>
          </a:p>
          <a:p>
            <a:pPr>
              <a:defRPr/>
            </a:pPr>
            <a:r>
              <a:rPr lang="es-CO" baseline="0"/>
              <a:t>2004-2018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Allocation FDC Stimuli'!$L$4</c:f>
              <c:strCache>
                <c:ptCount val="1"/>
                <c:pt idx="0">
                  <c:v>70 % Production</c:v>
                </c:pt>
              </c:strCache>
            </c:strRef>
          </c:tx>
          <c:cat>
            <c:numRef>
              <c:f>'2. Allocation FDC Stimuli'!$K$5:$K$19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'2. Allocation FDC Stimuli'!$L$5:$L$19</c:f>
              <c:numCache>
                <c:formatCode>"$"\ #,##0</c:formatCode>
                <c:ptCount val="15"/>
                <c:pt idx="0">
                  <c:v>998857.57806549885</c:v>
                </c:pt>
                <c:pt idx="1">
                  <c:v>2161637.9310344825</c:v>
                </c:pt>
                <c:pt idx="2">
                  <c:v>2218922.3589308443</c:v>
                </c:pt>
                <c:pt idx="3">
                  <c:v>2905678.5370548605</c:v>
                </c:pt>
                <c:pt idx="4">
                  <c:v>3343336.7243133266</c:v>
                </c:pt>
                <c:pt idx="5">
                  <c:v>3107606.6790352506</c:v>
                </c:pt>
                <c:pt idx="6">
                  <c:v>4295202.9520295206</c:v>
                </c:pt>
                <c:pt idx="7">
                  <c:v>7213203.4632034628</c:v>
                </c:pt>
                <c:pt idx="8">
                  <c:v>8013904.3381535038</c:v>
                </c:pt>
                <c:pt idx="9">
                  <c:v>7350642.3982869377</c:v>
                </c:pt>
                <c:pt idx="10">
                  <c:v>6720000</c:v>
                </c:pt>
                <c:pt idx="11">
                  <c:v>5801165.3313911147</c:v>
                </c:pt>
                <c:pt idx="12">
                  <c:v>6255351.6819571862</c:v>
                </c:pt>
                <c:pt idx="13">
                  <c:v>7400226.6311218236</c:v>
                </c:pt>
                <c:pt idx="14">
                  <c:v>7434094.8445888571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34-490A-BEC0-095E2E7DEAF2}"/>
            </c:ext>
          </c:extLst>
        </c:ser>
        <c:ser>
          <c:idx val="1"/>
          <c:order val="1"/>
          <c:tx>
            <c:strRef>
              <c:f>'2. Allocation FDC Stimuli'!$M$4</c:f>
              <c:strCache>
                <c:ptCount val="1"/>
                <c:pt idx="0">
                  <c:v>30% Other</c:v>
                </c:pt>
              </c:strCache>
            </c:strRef>
          </c:tx>
          <c:cat>
            <c:numRef>
              <c:f>'2. Allocation FDC Stimuli'!$K$5:$K$19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'2. Allocation FDC Stimuli'!$M$5:$M$19</c:f>
              <c:numCache>
                <c:formatCode>[$$-409]#,##0</c:formatCode>
                <c:ptCount val="15"/>
                <c:pt idx="0">
                  <c:v>664889.56587966485</c:v>
                </c:pt>
                <c:pt idx="1">
                  <c:v>1226724.1379310344</c:v>
                </c:pt>
                <c:pt idx="2">
                  <c:v>904115.4009333899</c:v>
                </c:pt>
                <c:pt idx="3">
                  <c:v>1051010.5871029836</c:v>
                </c:pt>
                <c:pt idx="4">
                  <c:v>1130722.2787385555</c:v>
                </c:pt>
                <c:pt idx="5">
                  <c:v>1065862.7087198517</c:v>
                </c:pt>
                <c:pt idx="6">
                  <c:v>1839746.9688982605</c:v>
                </c:pt>
                <c:pt idx="7">
                  <c:v>2581168.8311688313</c:v>
                </c:pt>
                <c:pt idx="8">
                  <c:v>3034482.7586206896</c:v>
                </c:pt>
                <c:pt idx="9">
                  <c:v>3149892.9336188436</c:v>
                </c:pt>
                <c:pt idx="10">
                  <c:v>2510000</c:v>
                </c:pt>
                <c:pt idx="11">
                  <c:v>2226770.1045156592</c:v>
                </c:pt>
                <c:pt idx="12">
                  <c:v>2166999.2327217124</c:v>
                </c:pt>
                <c:pt idx="13">
                  <c:v>2742707.2829810507</c:v>
                </c:pt>
                <c:pt idx="14">
                  <c:v>2741993.6792560052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34-490A-BEC0-095E2E7DE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19288576"/>
        <c:axId val="-2064868672"/>
      </c:lineChart>
      <c:catAx>
        <c:axId val="-20192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4868672"/>
        <c:crosses val="autoZero"/>
        <c:auto val="1"/>
        <c:lblAlgn val="ctr"/>
        <c:lblOffset val="100"/>
        <c:noMultiLvlLbl val="0"/>
      </c:catAx>
      <c:valAx>
        <c:axId val="-2064868672"/>
        <c:scaling>
          <c:orientation val="minMax"/>
        </c:scaling>
        <c:delete val="0"/>
        <c:axPos val="l"/>
        <c:majorGridlines/>
        <c:numFmt formatCode="&quot;$&quot;\ #,##0" sourceLinked="1"/>
        <c:majorTickMark val="out"/>
        <c:minorTickMark val="none"/>
        <c:tickLblPos val="nextTo"/>
        <c:crossAx val="-2019288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/>
            </a:pPr>
            <a:r>
              <a:rPr lang="es-ES" sz="1500"/>
              <a:t>TAX INCENTIVES 2004-2017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'3. Tax Incentives'!$D$7</c:f>
              <c:strCache>
                <c:ptCount val="1"/>
                <c:pt idx="0">
                  <c:v>Amount (in Million COP)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A358-495D-96D8-8007B32106EC}"/>
              </c:ext>
            </c:extLst>
          </c:dPt>
          <c:cat>
            <c:numRef>
              <c:f>'3. Tax Incentives'!$C$8:$C$21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'3. Tax Incentives'!$E$8:$E$21</c:f>
              <c:numCache>
                <c:formatCode>_-* #,##0\ _€_-;\-* #,##0\ _€_-;_-* "-"??\ _€_-;_-@_-</c:formatCode>
                <c:ptCount val="14"/>
                <c:pt idx="0">
                  <c:v>505</c:v>
                </c:pt>
                <c:pt idx="1">
                  <c:v>1103</c:v>
                </c:pt>
                <c:pt idx="2">
                  <c:v>3574.1340522799997</c:v>
                </c:pt>
                <c:pt idx="3">
                  <c:v>7315.3149392400001</c:v>
                </c:pt>
                <c:pt idx="4">
                  <c:v>15715.515552999999</c:v>
                </c:pt>
                <c:pt idx="5">
                  <c:v>18290.6100486</c:v>
                </c:pt>
                <c:pt idx="6">
                  <c:v>16414.94251004</c:v>
                </c:pt>
                <c:pt idx="7">
                  <c:v>25871.524852160001</c:v>
                </c:pt>
                <c:pt idx="8">
                  <c:v>18480.815144419998</c:v>
                </c:pt>
                <c:pt idx="9">
                  <c:v>20238.03570565</c:v>
                </c:pt>
                <c:pt idx="10">
                  <c:v>20291.189837959999</c:v>
                </c:pt>
                <c:pt idx="11">
                  <c:v>14188.800793</c:v>
                </c:pt>
                <c:pt idx="12">
                  <c:v>19283.516421279997</c:v>
                </c:pt>
                <c:pt idx="13">
                  <c:v>27290.38207285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58-495D-96D8-8007B32106EC}"/>
            </c:ext>
          </c:extLst>
        </c:ser>
        <c:ser>
          <c:idx val="1"/>
          <c:order val="1"/>
          <c:tx>
            <c:strRef>
              <c:f>'3. Tax Incentives'!$F$7</c:f>
              <c:strCache>
                <c:ptCount val="1"/>
                <c:pt idx="0">
                  <c:v>Amount (in Million USD)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358-495D-96D8-8007B32106EC}"/>
              </c:ext>
            </c:extLst>
          </c:dPt>
          <c:cat>
            <c:numRef>
              <c:f>'3. Tax Incentives'!$C$8:$C$21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'3. Tax Incentives'!$G$8:$G$21</c:f>
              <c:numCache>
                <c:formatCode>_-* #,##0\ _€_-;\-* #,##0\ _€_-;_-* "-"??\ _€_-;_-@_-</c:formatCode>
                <c:ptCount val="14"/>
                <c:pt idx="0">
                  <c:v>211.29707112970712</c:v>
                </c:pt>
                <c:pt idx="1">
                  <c:v>481.65938864628822</c:v>
                </c:pt>
                <c:pt idx="2">
                  <c:v>1595.5955590535712</c:v>
                </c:pt>
                <c:pt idx="3">
                  <c:v>3630.4292502431763</c:v>
                </c:pt>
                <c:pt idx="4">
                  <c:v>7015.8551575892852</c:v>
                </c:pt>
                <c:pt idx="5">
                  <c:v>8944.0635934474321</c:v>
                </c:pt>
                <c:pt idx="6">
                  <c:v>8576.2500052455598</c:v>
                </c:pt>
                <c:pt idx="7">
                  <c:v>13315.246964570253</c:v>
                </c:pt>
                <c:pt idx="8">
                  <c:v>10447.040782600337</c:v>
                </c:pt>
                <c:pt idx="9">
                  <c:v>11083.261613170866</c:v>
                </c:pt>
                <c:pt idx="10">
                  <c:v>10143.921171986623</c:v>
                </c:pt>
                <c:pt idx="11">
                  <c:v>5346.2350104371553</c:v>
                </c:pt>
                <c:pt idx="12">
                  <c:v>6271.0622508227643</c:v>
                </c:pt>
                <c:pt idx="13">
                  <c:v>9111.28096101134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58-495D-96D8-8007B3210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015203904"/>
        <c:axId val="-2023156944"/>
        <c:axId val="0"/>
      </c:bar3DChart>
      <c:catAx>
        <c:axId val="-201520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023156944"/>
        <c:crosses val="autoZero"/>
        <c:auto val="1"/>
        <c:lblAlgn val="ctr"/>
        <c:lblOffset val="100"/>
        <c:noMultiLvlLbl val="0"/>
      </c:catAx>
      <c:valAx>
        <c:axId val="-2023156944"/>
        <c:scaling>
          <c:orientation val="minMax"/>
        </c:scaling>
        <c:delete val="0"/>
        <c:axPos val="l"/>
        <c:majorGridlines/>
        <c:numFmt formatCode="_-* #,##0\ _€_-;\-* #,##0\ _€_-;_-* &quot;-&quot;??\ _€_-;_-@_-" sourceLinked="1"/>
        <c:majorTickMark val="none"/>
        <c:minorTickMark val="none"/>
        <c:tickLblPos val="nextTo"/>
        <c:crossAx val="-201520390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/>
            </a:pPr>
            <a:endParaRPr lang="es-CO"/>
          </a:p>
        </c:txPr>
      </c:dTable>
    </c:plotArea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109536</xdr:rowOff>
    </xdr:from>
    <xdr:to>
      <xdr:col>7</xdr:col>
      <xdr:colOff>933450</xdr:colOff>
      <xdr:row>22</xdr:row>
      <xdr:rowOff>114300</xdr:rowOff>
    </xdr:to>
    <xdr:graphicFrame macro="">
      <xdr:nvGraphicFramePr>
        <xdr:cNvPr id="2" name="7 Gráfico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24</xdr:row>
      <xdr:rowOff>108857</xdr:rowOff>
    </xdr:from>
    <xdr:to>
      <xdr:col>8</xdr:col>
      <xdr:colOff>435428</xdr:colOff>
      <xdr:row>50</xdr:row>
      <xdr:rowOff>0</xdr:rowOff>
    </xdr:to>
    <xdr:graphicFrame macro="">
      <xdr:nvGraphicFramePr>
        <xdr:cNvPr id="2" name="5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28</xdr:row>
      <xdr:rowOff>163829</xdr:rowOff>
    </xdr:from>
    <xdr:to>
      <xdr:col>8</xdr:col>
      <xdr:colOff>11907</xdr:colOff>
      <xdr:row>54</xdr:row>
      <xdr:rowOff>35718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topLeftCell="A16" workbookViewId="0">
      <selection activeCell="B30" sqref="B30:R33"/>
    </sheetView>
  </sheetViews>
  <sheetFormatPr baseColWidth="10" defaultColWidth="11.42578125" defaultRowHeight="15" x14ac:dyDescent="0.25"/>
  <cols>
    <col min="3" max="3" width="22.7109375" customWidth="1"/>
    <col min="4" max="6" width="16" bestFit="1" customWidth="1"/>
    <col min="7" max="8" width="14.85546875" bestFit="1" customWidth="1"/>
    <col min="9" max="10" width="16" bestFit="1" customWidth="1"/>
    <col min="11" max="15" width="14.85546875" bestFit="1" customWidth="1"/>
    <col min="16" max="16" width="15.28515625" bestFit="1" customWidth="1"/>
    <col min="17" max="17" width="17.7109375" customWidth="1"/>
  </cols>
  <sheetData>
    <row r="1" spans="1:16" x14ac:dyDescent="0.25">
      <c r="A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A2" s="2"/>
    </row>
    <row r="23" spans="1:18" x14ac:dyDescent="0.25">
      <c r="B23" s="5"/>
      <c r="C23" s="5"/>
      <c r="D23" s="5"/>
      <c r="E23" s="5"/>
      <c r="F23" s="5"/>
      <c r="G23" s="5"/>
      <c r="H23" s="5"/>
      <c r="I23" s="5"/>
      <c r="J23" s="5"/>
    </row>
    <row r="24" spans="1:18" ht="15" customHeight="1" x14ac:dyDescent="0.25">
      <c r="B24" s="76" t="s">
        <v>55</v>
      </c>
      <c r="C24" s="77"/>
      <c r="D24" s="77"/>
      <c r="E24" s="77"/>
      <c r="F24" s="77"/>
      <c r="G24" s="77"/>
      <c r="H24" s="78"/>
      <c r="I24" s="5"/>
      <c r="J24" s="5"/>
    </row>
    <row r="25" spans="1:18" x14ac:dyDescent="0.25">
      <c r="B25" s="79"/>
      <c r="C25" s="80"/>
      <c r="D25" s="80"/>
      <c r="E25" s="80"/>
      <c r="F25" s="80"/>
      <c r="G25" s="80"/>
      <c r="H25" s="81"/>
      <c r="I25" s="5"/>
      <c r="J25" s="5"/>
    </row>
    <row r="26" spans="1:18" x14ac:dyDescent="0.25">
      <c r="B26" s="79"/>
      <c r="C26" s="80"/>
      <c r="D26" s="80"/>
      <c r="E26" s="80"/>
      <c r="F26" s="80"/>
      <c r="G26" s="80"/>
      <c r="H26" s="81"/>
      <c r="I26" s="5"/>
      <c r="J26" s="5"/>
    </row>
    <row r="27" spans="1:18" x14ac:dyDescent="0.25">
      <c r="B27" s="82"/>
      <c r="C27" s="83"/>
      <c r="D27" s="83"/>
      <c r="E27" s="83"/>
      <c r="F27" s="83"/>
      <c r="G27" s="83"/>
      <c r="H27" s="84"/>
      <c r="I27" s="5"/>
      <c r="J27" s="5"/>
    </row>
    <row r="28" spans="1:18" x14ac:dyDescent="0.25">
      <c r="B28" s="35"/>
      <c r="C28" s="35"/>
      <c r="D28" s="35"/>
      <c r="E28" s="35"/>
      <c r="F28" s="35"/>
      <c r="G28" s="35"/>
      <c r="H28" s="35"/>
      <c r="I28" s="5"/>
      <c r="J28" s="5"/>
    </row>
    <row r="29" spans="1:18" x14ac:dyDescent="0.25">
      <c r="B29" s="5"/>
      <c r="C29" s="5"/>
      <c r="D29" s="5"/>
      <c r="E29" s="5"/>
      <c r="F29" s="5"/>
      <c r="G29" s="5"/>
      <c r="H29" s="5"/>
      <c r="I29" s="5"/>
      <c r="J29" s="5"/>
    </row>
    <row r="30" spans="1:18" x14ac:dyDescent="0.25">
      <c r="A30" s="2"/>
      <c r="B30" s="36"/>
      <c r="C30" s="69" t="s">
        <v>48</v>
      </c>
      <c r="D30" s="69">
        <v>2004</v>
      </c>
      <c r="E30" s="69">
        <v>2005</v>
      </c>
      <c r="F30" s="69">
        <v>2006</v>
      </c>
      <c r="G30" s="69">
        <v>2007</v>
      </c>
      <c r="H30" s="69">
        <v>2008</v>
      </c>
      <c r="I30" s="69">
        <v>2009</v>
      </c>
      <c r="J30" s="69">
        <v>2010</v>
      </c>
      <c r="K30" s="69">
        <v>2011</v>
      </c>
      <c r="L30" s="69">
        <v>2012</v>
      </c>
      <c r="M30" s="69">
        <v>2013</v>
      </c>
      <c r="N30" s="69">
        <v>2014</v>
      </c>
      <c r="O30" s="69">
        <v>2015</v>
      </c>
      <c r="P30" s="69">
        <v>2016</v>
      </c>
      <c r="Q30" s="69">
        <v>2017</v>
      </c>
      <c r="R30" s="69">
        <v>2018</v>
      </c>
    </row>
    <row r="31" spans="1:18" x14ac:dyDescent="0.25">
      <c r="A31" s="2"/>
      <c r="B31" s="98" t="s">
        <v>45</v>
      </c>
      <c r="C31" s="99" t="s">
        <v>56</v>
      </c>
      <c r="D31" s="100">
        <v>4369</v>
      </c>
      <c r="E31" s="100">
        <v>7861</v>
      </c>
      <c r="F31" s="101">
        <v>7361</v>
      </c>
      <c r="G31" s="100">
        <v>8222</v>
      </c>
      <c r="H31" s="102">
        <v>8796</v>
      </c>
      <c r="I31" s="102">
        <v>8998</v>
      </c>
      <c r="J31" s="102">
        <v>11638</v>
      </c>
      <c r="K31" s="102">
        <v>18100</v>
      </c>
      <c r="L31" s="102">
        <v>19865</v>
      </c>
      <c r="M31" s="102">
        <v>19615</v>
      </c>
      <c r="N31" s="102">
        <v>18460</v>
      </c>
      <c r="O31" s="102">
        <v>22045</v>
      </c>
      <c r="P31" s="102">
        <v>27541</v>
      </c>
      <c r="Q31" s="102">
        <v>30971</v>
      </c>
      <c r="R31" s="102">
        <v>30441</v>
      </c>
    </row>
    <row r="32" spans="1:18" x14ac:dyDescent="0.25">
      <c r="A32" s="2"/>
      <c r="B32" s="98" t="s">
        <v>46</v>
      </c>
      <c r="C32" s="103" t="s">
        <v>57</v>
      </c>
      <c r="D32" s="104">
        <v>1.6637471439451637</v>
      </c>
      <c r="E32" s="104">
        <v>3.3883620689655172</v>
      </c>
      <c r="F32" s="104">
        <v>3.1230377598642343</v>
      </c>
      <c r="G32" s="104">
        <v>3.9566891241578439</v>
      </c>
      <c r="H32" s="105">
        <v>4.4740590030518828</v>
      </c>
      <c r="I32" s="105">
        <v>4.1734693877551026</v>
      </c>
      <c r="J32" s="105">
        <v>6.1349499209277818</v>
      </c>
      <c r="K32" s="105">
        <v>9.7943722943722946</v>
      </c>
      <c r="L32" s="105">
        <v>11.048387096774194</v>
      </c>
      <c r="M32" s="105">
        <v>10.500535331905782</v>
      </c>
      <c r="N32" s="105">
        <v>9.23</v>
      </c>
      <c r="O32" s="105">
        <v>8.0299999999999994</v>
      </c>
      <c r="P32" s="105">
        <v>8.42</v>
      </c>
      <c r="Q32" s="105">
        <v>10.14</v>
      </c>
      <c r="R32" s="105">
        <v>10.18</v>
      </c>
    </row>
    <row r="33" spans="1:18" x14ac:dyDescent="0.25">
      <c r="A33" s="2"/>
      <c r="B33" s="36"/>
      <c r="C33" s="69" t="s">
        <v>47</v>
      </c>
      <c r="D33" s="72">
        <v>2626</v>
      </c>
      <c r="E33" s="72">
        <v>2320</v>
      </c>
      <c r="F33" s="72">
        <v>2357</v>
      </c>
      <c r="G33" s="72">
        <v>2078</v>
      </c>
      <c r="H33" s="72">
        <v>1966</v>
      </c>
      <c r="I33" s="72">
        <v>2156</v>
      </c>
      <c r="J33" s="72">
        <v>1897</v>
      </c>
      <c r="K33" s="72">
        <v>1848</v>
      </c>
      <c r="L33" s="72">
        <v>1798</v>
      </c>
      <c r="M33" s="72">
        <v>1868</v>
      </c>
      <c r="N33" s="72">
        <v>2000</v>
      </c>
      <c r="O33" s="72">
        <v>2746</v>
      </c>
      <c r="P33" s="72">
        <v>3270</v>
      </c>
      <c r="Q33" s="72">
        <v>3053</v>
      </c>
      <c r="R33" s="72">
        <v>2991.42</v>
      </c>
    </row>
    <row r="34" spans="1:18" x14ac:dyDescent="0.25">
      <c r="B34" s="5"/>
      <c r="C34" s="5"/>
      <c r="D34" s="5"/>
      <c r="E34" s="5"/>
      <c r="F34" s="5"/>
      <c r="G34" s="5"/>
      <c r="H34" s="5"/>
      <c r="I34" s="5"/>
      <c r="J34" s="5"/>
    </row>
    <row r="35" spans="1:18" x14ac:dyDescent="0.25">
      <c r="B35" s="5"/>
      <c r="C35" s="5"/>
      <c r="D35" s="5"/>
      <c r="E35" s="5"/>
      <c r="F35" s="5"/>
      <c r="G35" s="5"/>
      <c r="H35" s="5"/>
      <c r="I35" s="5"/>
      <c r="J35" s="5"/>
    </row>
  </sheetData>
  <mergeCells count="1">
    <mergeCell ref="B24:H27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opLeftCell="A51" workbookViewId="0">
      <selection activeCell="C57" sqref="C57:R60"/>
    </sheetView>
  </sheetViews>
  <sheetFormatPr baseColWidth="10" defaultRowHeight="15" x14ac:dyDescent="0.25"/>
  <cols>
    <col min="2" max="2" width="9.7109375" customWidth="1"/>
    <col min="3" max="3" width="23.42578125" customWidth="1"/>
    <col min="4" max="4" width="12" customWidth="1"/>
    <col min="5" max="5" width="18.85546875" customWidth="1"/>
    <col min="6" max="6" width="11.85546875" customWidth="1"/>
    <col min="7" max="7" width="18.7109375" customWidth="1"/>
    <col min="8" max="8" width="10.28515625" customWidth="1"/>
    <col min="9" max="9" width="17" bestFit="1" customWidth="1"/>
    <col min="11" max="11" width="7.42578125" customWidth="1"/>
    <col min="12" max="12" width="13.140625" customWidth="1"/>
    <col min="13" max="13" width="11.140625" customWidth="1"/>
    <col min="14" max="14" width="13.28515625" customWidth="1"/>
    <col min="15" max="15" width="13" bestFit="1" customWidth="1"/>
    <col min="17" max="17" width="9.7109375" customWidth="1"/>
  </cols>
  <sheetData>
    <row r="1" spans="2:17" ht="15.75" thickBot="1" x14ac:dyDescent="0.3">
      <c r="K1" s="6"/>
      <c r="L1" s="6"/>
      <c r="M1" s="6"/>
      <c r="N1" s="6"/>
      <c r="O1" s="6"/>
      <c r="P1" s="6"/>
      <c r="Q1" s="6"/>
    </row>
    <row r="2" spans="2:17" ht="15.75" thickBot="1" x14ac:dyDescent="0.3">
      <c r="B2" s="7"/>
      <c r="C2" s="8" t="s">
        <v>19</v>
      </c>
      <c r="D2" s="9"/>
      <c r="E2" s="10"/>
      <c r="K2" s="6"/>
      <c r="L2" s="6"/>
      <c r="M2" s="6"/>
      <c r="N2" s="6"/>
      <c r="O2" s="6"/>
      <c r="P2" s="6"/>
      <c r="Q2" s="6"/>
    </row>
    <row r="3" spans="2:17" x14ac:dyDescent="0.25">
      <c r="K3" s="6"/>
      <c r="L3" s="62" t="s">
        <v>10</v>
      </c>
      <c r="M3" s="62"/>
      <c r="N3" s="62"/>
      <c r="O3" s="6"/>
      <c r="P3" s="6"/>
      <c r="Q3" s="6"/>
    </row>
    <row r="4" spans="2:17" x14ac:dyDescent="0.25">
      <c r="K4" s="22"/>
      <c r="L4" s="23" t="s">
        <v>61</v>
      </c>
      <c r="M4" s="28" t="s">
        <v>60</v>
      </c>
      <c r="N4" s="24" t="s">
        <v>0</v>
      </c>
      <c r="O4" s="30" t="s">
        <v>9</v>
      </c>
      <c r="P4" s="30" t="s">
        <v>11</v>
      </c>
      <c r="Q4" s="30" t="s">
        <v>1</v>
      </c>
    </row>
    <row r="5" spans="2:17" x14ac:dyDescent="0.25">
      <c r="B5" s="1" t="s">
        <v>4</v>
      </c>
      <c r="C5" s="58" t="s">
        <v>5</v>
      </c>
      <c r="D5" s="59"/>
      <c r="E5" s="60" t="s">
        <v>2</v>
      </c>
      <c r="F5" s="61"/>
      <c r="G5" s="11" t="s">
        <v>3</v>
      </c>
      <c r="H5" s="1" t="s">
        <v>1</v>
      </c>
      <c r="K5" s="24">
        <v>2004</v>
      </c>
      <c r="L5" s="25">
        <v>998857.57806549885</v>
      </c>
      <c r="M5" s="29">
        <v>664889.56587966485</v>
      </c>
      <c r="N5" s="26">
        <f>L5+M5</f>
        <v>1663747.1439451636</v>
      </c>
      <c r="O5" s="31">
        <f>L5/1000</f>
        <v>998.85757806549884</v>
      </c>
      <c r="P5" s="31">
        <f>M5/1000</f>
        <v>664.88956587966481</v>
      </c>
      <c r="Q5" s="31">
        <v>2626</v>
      </c>
    </row>
    <row r="6" spans="2:17" x14ac:dyDescent="0.25">
      <c r="B6" s="12"/>
      <c r="C6" s="12" t="s">
        <v>6</v>
      </c>
      <c r="D6" s="12" t="s">
        <v>7</v>
      </c>
      <c r="E6" s="13" t="s">
        <v>6</v>
      </c>
      <c r="F6" s="13" t="s">
        <v>7</v>
      </c>
      <c r="G6" s="13" t="s">
        <v>6</v>
      </c>
      <c r="H6" s="12"/>
      <c r="K6" s="24">
        <v>2005</v>
      </c>
      <c r="L6" s="25">
        <v>2161637.9310344825</v>
      </c>
      <c r="M6" s="29">
        <v>1226724.1379310344</v>
      </c>
      <c r="N6" s="26">
        <f t="shared" ref="N6:N16" si="0">L6+M6</f>
        <v>3388362.068965517</v>
      </c>
      <c r="O6" s="31">
        <f>L6/1000</f>
        <v>2161.6379310344823</v>
      </c>
      <c r="P6" s="31">
        <f>M6/1000</f>
        <v>1226.7241379310344</v>
      </c>
      <c r="Q6" s="31">
        <v>2320</v>
      </c>
    </row>
    <row r="7" spans="2:17" x14ac:dyDescent="0.25">
      <c r="B7" s="12">
        <v>2004</v>
      </c>
      <c r="C7" s="14">
        <v>2623000000</v>
      </c>
      <c r="D7" s="15">
        <f>C7/H7</f>
        <v>998857.57806549885</v>
      </c>
      <c r="E7" s="14">
        <v>1746000000</v>
      </c>
      <c r="F7" s="15">
        <f>E7/H7</f>
        <v>664889.56587966485</v>
      </c>
      <c r="G7" s="14">
        <f>C7+E7</f>
        <v>4369000000</v>
      </c>
      <c r="H7" s="32">
        <v>2626</v>
      </c>
      <c r="K7" s="24">
        <v>2006</v>
      </c>
      <c r="L7" s="25">
        <v>2218922.3589308443</v>
      </c>
      <c r="M7" s="29">
        <v>904115.4009333899</v>
      </c>
      <c r="N7" s="26">
        <f t="shared" si="0"/>
        <v>3123037.7598642344</v>
      </c>
      <c r="O7" s="31">
        <f t="shared" ref="O7:O17" si="1">L7/1000</f>
        <v>2218.9223589308444</v>
      </c>
      <c r="P7" s="31">
        <f t="shared" ref="P7:P17" si="2">M7/1000</f>
        <v>904.11540093338988</v>
      </c>
      <c r="Q7" s="31">
        <v>2357</v>
      </c>
    </row>
    <row r="8" spans="2:17" x14ac:dyDescent="0.25">
      <c r="B8" s="12">
        <v>2005</v>
      </c>
      <c r="C8" s="14">
        <v>5015000000</v>
      </c>
      <c r="D8" s="15">
        <f t="shared" ref="D8:D18" si="3">C8/H8</f>
        <v>2161637.9310344825</v>
      </c>
      <c r="E8" s="14">
        <v>2846000000</v>
      </c>
      <c r="F8" s="15">
        <f t="shared" ref="F8:F18" si="4">E8/H8</f>
        <v>1226724.1379310344</v>
      </c>
      <c r="G8" s="14">
        <f t="shared" ref="G8:G17" si="5">C8+E8</f>
        <v>7861000000</v>
      </c>
      <c r="H8" s="32">
        <v>2320</v>
      </c>
      <c r="K8" s="24">
        <v>2007</v>
      </c>
      <c r="L8" s="25">
        <v>2905678.5370548605</v>
      </c>
      <c r="M8" s="29">
        <v>1051010.5871029836</v>
      </c>
      <c r="N8" s="26">
        <f t="shared" si="0"/>
        <v>3956689.1241578441</v>
      </c>
      <c r="O8" s="31">
        <f t="shared" si="1"/>
        <v>2905.6785370548605</v>
      </c>
      <c r="P8" s="31">
        <f t="shared" si="2"/>
        <v>1051.0105871029837</v>
      </c>
      <c r="Q8" s="31">
        <v>2078</v>
      </c>
    </row>
    <row r="9" spans="2:17" x14ac:dyDescent="0.25">
      <c r="B9" s="12">
        <v>2006</v>
      </c>
      <c r="C9" s="14">
        <v>5230000000</v>
      </c>
      <c r="D9" s="15">
        <f t="shared" si="3"/>
        <v>2218922.3589308443</v>
      </c>
      <c r="E9" s="14">
        <v>2131000000</v>
      </c>
      <c r="F9" s="15">
        <f t="shared" si="4"/>
        <v>904115.4009333899</v>
      </c>
      <c r="G9" s="14">
        <f t="shared" si="5"/>
        <v>7361000000</v>
      </c>
      <c r="H9" s="32">
        <v>2357</v>
      </c>
      <c r="K9" s="24">
        <v>2008</v>
      </c>
      <c r="L9" s="25">
        <v>3343336.7243133266</v>
      </c>
      <c r="M9" s="29">
        <v>1130722.2787385555</v>
      </c>
      <c r="N9" s="26">
        <f t="shared" si="0"/>
        <v>4474059.0030518826</v>
      </c>
      <c r="O9" s="31">
        <f t="shared" si="1"/>
        <v>3343.3367243133266</v>
      </c>
      <c r="P9" s="31">
        <f t="shared" si="2"/>
        <v>1130.7222787385556</v>
      </c>
      <c r="Q9" s="31">
        <v>1966</v>
      </c>
    </row>
    <row r="10" spans="2:17" x14ac:dyDescent="0.25">
      <c r="B10" s="12">
        <v>2007</v>
      </c>
      <c r="C10" s="14">
        <v>6038000000</v>
      </c>
      <c r="D10" s="15">
        <f t="shared" si="3"/>
        <v>2905678.5370548605</v>
      </c>
      <c r="E10" s="14">
        <v>2184000000</v>
      </c>
      <c r="F10" s="15">
        <f t="shared" si="4"/>
        <v>1051010.5871029836</v>
      </c>
      <c r="G10" s="16">
        <f t="shared" si="5"/>
        <v>8222000000</v>
      </c>
      <c r="H10" s="32">
        <v>2078</v>
      </c>
      <c r="K10" s="24">
        <v>2009</v>
      </c>
      <c r="L10" s="25">
        <v>3107606.6790352506</v>
      </c>
      <c r="M10" s="29">
        <v>1065862.7087198517</v>
      </c>
      <c r="N10" s="26">
        <f t="shared" si="0"/>
        <v>4173469.3877551025</v>
      </c>
      <c r="O10" s="31">
        <f t="shared" si="1"/>
        <v>3107.6066790352506</v>
      </c>
      <c r="P10" s="31">
        <f t="shared" si="2"/>
        <v>1065.8627087198518</v>
      </c>
      <c r="Q10" s="31">
        <v>2156</v>
      </c>
    </row>
    <row r="11" spans="2:17" x14ac:dyDescent="0.25">
      <c r="B11" s="12">
        <v>2008</v>
      </c>
      <c r="C11" s="14">
        <v>6573000000</v>
      </c>
      <c r="D11" s="15">
        <f t="shared" si="3"/>
        <v>3343336.7243133266</v>
      </c>
      <c r="E11" s="14">
        <v>2223000000</v>
      </c>
      <c r="F11" s="15">
        <f t="shared" si="4"/>
        <v>1130722.2787385555</v>
      </c>
      <c r="G11" s="14">
        <f t="shared" si="5"/>
        <v>8796000000</v>
      </c>
      <c r="H11" s="32">
        <v>1966</v>
      </c>
      <c r="K11" s="24">
        <v>2010</v>
      </c>
      <c r="L11" s="25">
        <v>4295202.9520295206</v>
      </c>
      <c r="M11" s="29">
        <v>1839746.9688982605</v>
      </c>
      <c r="N11" s="26">
        <f t="shared" si="0"/>
        <v>6134949.9209277816</v>
      </c>
      <c r="O11" s="31">
        <f t="shared" si="1"/>
        <v>4295.2029520295209</v>
      </c>
      <c r="P11" s="31">
        <f t="shared" si="2"/>
        <v>1839.7469688982605</v>
      </c>
      <c r="Q11" s="31">
        <v>1897</v>
      </c>
    </row>
    <row r="12" spans="2:17" x14ac:dyDescent="0.25">
      <c r="B12" s="12">
        <v>2009</v>
      </c>
      <c r="C12" s="14">
        <v>6700000000</v>
      </c>
      <c r="D12" s="15">
        <f t="shared" si="3"/>
        <v>3107606.6790352506</v>
      </c>
      <c r="E12" s="14">
        <v>2298000000</v>
      </c>
      <c r="F12" s="15">
        <f t="shared" si="4"/>
        <v>1065862.7087198517</v>
      </c>
      <c r="G12" s="14">
        <f t="shared" si="5"/>
        <v>8998000000</v>
      </c>
      <c r="H12" s="32">
        <v>2156</v>
      </c>
      <c r="K12" s="24">
        <v>2011</v>
      </c>
      <c r="L12" s="25">
        <v>7213203.4632034628</v>
      </c>
      <c r="M12" s="29">
        <v>2581168.8311688313</v>
      </c>
      <c r="N12" s="26">
        <f t="shared" si="0"/>
        <v>9794372.2943722941</v>
      </c>
      <c r="O12" s="31">
        <f t="shared" si="1"/>
        <v>7213.2034632034629</v>
      </c>
      <c r="P12" s="31">
        <f t="shared" si="2"/>
        <v>2581.1688311688313</v>
      </c>
      <c r="Q12" s="31">
        <v>1848</v>
      </c>
    </row>
    <row r="13" spans="2:17" x14ac:dyDescent="0.25">
      <c r="B13" s="12">
        <v>2010</v>
      </c>
      <c r="C13" s="14">
        <v>8148000000</v>
      </c>
      <c r="D13" s="15">
        <f t="shared" si="3"/>
        <v>4295202.9520295206</v>
      </c>
      <c r="E13" s="14">
        <v>3490000000</v>
      </c>
      <c r="F13" s="15">
        <f t="shared" si="4"/>
        <v>1839746.9688982605</v>
      </c>
      <c r="G13" s="14">
        <f t="shared" si="5"/>
        <v>11638000000</v>
      </c>
      <c r="H13" s="32">
        <v>1897</v>
      </c>
      <c r="K13" s="24">
        <v>2012</v>
      </c>
      <c r="L13" s="25">
        <v>8013904.3381535038</v>
      </c>
      <c r="M13" s="29">
        <v>3034482.7586206896</v>
      </c>
      <c r="N13" s="26">
        <f t="shared" si="0"/>
        <v>11048387.096774194</v>
      </c>
      <c r="O13" s="31">
        <f t="shared" si="1"/>
        <v>8013.9043381535039</v>
      </c>
      <c r="P13" s="31">
        <f t="shared" si="2"/>
        <v>3034.4827586206898</v>
      </c>
      <c r="Q13" s="31">
        <v>1798</v>
      </c>
    </row>
    <row r="14" spans="2:17" x14ac:dyDescent="0.25">
      <c r="B14" s="12">
        <v>2011</v>
      </c>
      <c r="C14" s="17">
        <v>13330000000</v>
      </c>
      <c r="D14" s="15">
        <f t="shared" si="3"/>
        <v>7213203.4632034628</v>
      </c>
      <c r="E14" s="17">
        <v>4770000000</v>
      </c>
      <c r="F14" s="15">
        <f t="shared" si="4"/>
        <v>2581168.8311688313</v>
      </c>
      <c r="G14" s="17">
        <f t="shared" si="5"/>
        <v>18100000000</v>
      </c>
      <c r="H14" s="32">
        <v>1848</v>
      </c>
      <c r="K14" s="24">
        <v>2013</v>
      </c>
      <c r="L14" s="25">
        <v>7350642.3982869377</v>
      </c>
      <c r="M14" s="29">
        <v>3149892.9336188436</v>
      </c>
      <c r="N14" s="26">
        <f t="shared" si="0"/>
        <v>10500535.331905782</v>
      </c>
      <c r="O14" s="31">
        <f t="shared" si="1"/>
        <v>7350.6423982869374</v>
      </c>
      <c r="P14" s="31">
        <f t="shared" si="2"/>
        <v>3149.8929336188435</v>
      </c>
      <c r="Q14" s="31">
        <v>1868</v>
      </c>
    </row>
    <row r="15" spans="2:17" x14ac:dyDescent="0.25">
      <c r="B15" s="12">
        <v>2012</v>
      </c>
      <c r="C15" s="17">
        <v>14409000000</v>
      </c>
      <c r="D15" s="15">
        <f t="shared" si="3"/>
        <v>8013904.3381535038</v>
      </c>
      <c r="E15" s="17">
        <v>5456000000</v>
      </c>
      <c r="F15" s="15">
        <f t="shared" si="4"/>
        <v>3034482.7586206896</v>
      </c>
      <c r="G15" s="17">
        <f t="shared" si="5"/>
        <v>19865000000</v>
      </c>
      <c r="H15" s="32">
        <v>1798</v>
      </c>
      <c r="K15" s="24">
        <v>2014</v>
      </c>
      <c r="L15" s="25">
        <v>6720000</v>
      </c>
      <c r="M15" s="29">
        <v>2510000</v>
      </c>
      <c r="N15" s="26">
        <f t="shared" si="0"/>
        <v>9230000</v>
      </c>
      <c r="O15" s="31">
        <f t="shared" si="1"/>
        <v>6720</v>
      </c>
      <c r="P15" s="31">
        <f t="shared" si="2"/>
        <v>2510</v>
      </c>
      <c r="Q15" s="31">
        <v>2000</v>
      </c>
    </row>
    <row r="16" spans="2:17" x14ac:dyDescent="0.25">
      <c r="B16" s="12">
        <v>2013</v>
      </c>
      <c r="C16" s="17">
        <v>13731000000</v>
      </c>
      <c r="D16" s="15">
        <f t="shared" si="3"/>
        <v>7350642.3982869377</v>
      </c>
      <c r="E16" s="17">
        <v>5884000000</v>
      </c>
      <c r="F16" s="15">
        <f t="shared" si="4"/>
        <v>3149892.9336188436</v>
      </c>
      <c r="G16" s="17">
        <f t="shared" si="5"/>
        <v>19615000000</v>
      </c>
      <c r="H16" s="32">
        <v>1868</v>
      </c>
      <c r="K16" s="27">
        <v>2015</v>
      </c>
      <c r="L16" s="25">
        <v>5801165.3313911147</v>
      </c>
      <c r="M16" s="29">
        <v>2226770.1045156592</v>
      </c>
      <c r="N16" s="26">
        <f t="shared" si="0"/>
        <v>8027935.4359067734</v>
      </c>
      <c r="O16" s="31">
        <f t="shared" si="1"/>
        <v>5801.1653313911147</v>
      </c>
      <c r="P16" s="31">
        <f t="shared" si="2"/>
        <v>2226.7701045156591</v>
      </c>
      <c r="Q16" s="31">
        <v>2746</v>
      </c>
    </row>
    <row r="17" spans="1:17" x14ac:dyDescent="0.25">
      <c r="B17" s="12">
        <v>2014</v>
      </c>
      <c r="C17" s="17">
        <v>13440000000</v>
      </c>
      <c r="D17" s="15">
        <f t="shared" si="3"/>
        <v>6720000</v>
      </c>
      <c r="E17" s="17">
        <v>5020000000</v>
      </c>
      <c r="F17" s="15">
        <f t="shared" si="4"/>
        <v>2510000</v>
      </c>
      <c r="G17" s="17">
        <f t="shared" si="5"/>
        <v>18460000000</v>
      </c>
      <c r="H17" s="33">
        <v>2000</v>
      </c>
      <c r="K17" s="23">
        <v>2016</v>
      </c>
      <c r="L17" s="25">
        <v>6255351.6819571862</v>
      </c>
      <c r="M17" s="29">
        <v>2166999.2327217124</v>
      </c>
      <c r="N17" s="26">
        <f>L17+M17</f>
        <v>8422350.9146788977</v>
      </c>
      <c r="O17" s="31">
        <f t="shared" si="1"/>
        <v>6255.351681957186</v>
      </c>
      <c r="P17" s="31">
        <f t="shared" si="2"/>
        <v>2166.9992327217124</v>
      </c>
      <c r="Q17" s="31">
        <v>3270</v>
      </c>
    </row>
    <row r="18" spans="1:17" x14ac:dyDescent="0.25">
      <c r="B18" s="18">
        <v>2015</v>
      </c>
      <c r="C18" s="17">
        <v>15930000000</v>
      </c>
      <c r="D18" s="15">
        <f t="shared" si="3"/>
        <v>5801165.3313911147</v>
      </c>
      <c r="E18" s="17">
        <v>6114710707</v>
      </c>
      <c r="F18" s="15">
        <f t="shared" si="4"/>
        <v>2226770.1045156592</v>
      </c>
      <c r="G18" s="17">
        <f>C18+E18</f>
        <v>22044710707</v>
      </c>
      <c r="H18" s="33">
        <v>2746</v>
      </c>
      <c r="I18" s="55"/>
      <c r="K18" s="23">
        <v>2017</v>
      </c>
      <c r="L18" s="25">
        <v>7400226.6311218236</v>
      </c>
      <c r="M18" s="29">
        <v>2742707.2829810507</v>
      </c>
      <c r="N18" s="26">
        <f>L18+M18</f>
        <v>10142933.914102875</v>
      </c>
      <c r="O18" s="31">
        <f>L18/1000</f>
        <v>7400.2266311218236</v>
      </c>
      <c r="P18" s="31">
        <f>M18/1000</f>
        <v>2742.7072829810509</v>
      </c>
      <c r="Q18" s="31">
        <v>3053.42</v>
      </c>
    </row>
    <row r="19" spans="1:17" x14ac:dyDescent="0.25">
      <c r="B19" s="18">
        <v>2016</v>
      </c>
      <c r="C19" s="17">
        <v>20455000000</v>
      </c>
      <c r="D19" s="15">
        <f>C19/H19</f>
        <v>6255351.6819571862</v>
      </c>
      <c r="E19" s="17">
        <v>7086087491</v>
      </c>
      <c r="F19" s="15">
        <f>E19/H19</f>
        <v>2166999.2327217124</v>
      </c>
      <c r="G19" s="17">
        <f>C19+E19</f>
        <v>27541087491</v>
      </c>
      <c r="H19" s="33">
        <v>3270</v>
      </c>
      <c r="I19" s="55"/>
      <c r="K19" s="23">
        <v>2018</v>
      </c>
      <c r="L19" s="25">
        <v>7434094.8445888571</v>
      </c>
      <c r="M19" s="29">
        <v>2741993.6792560052</v>
      </c>
      <c r="N19" s="26">
        <f>L19+M19</f>
        <v>10176088.523844862</v>
      </c>
      <c r="O19" s="31">
        <f>L19/1000</f>
        <v>7434.0948445888571</v>
      </c>
      <c r="P19" s="31">
        <f>M19/1000</f>
        <v>2741.9936792560052</v>
      </c>
      <c r="Q19" s="31">
        <v>2991.42</v>
      </c>
    </row>
    <row r="20" spans="1:17" x14ac:dyDescent="0.25">
      <c r="B20" s="18">
        <v>2017</v>
      </c>
      <c r="C20" s="17">
        <v>22596000000</v>
      </c>
      <c r="D20" s="15">
        <f>C20/H20</f>
        <v>7400226.6311218236</v>
      </c>
      <c r="E20" s="17">
        <v>8374637272</v>
      </c>
      <c r="F20" s="15">
        <f>E20/H20</f>
        <v>2742707.2829810507</v>
      </c>
      <c r="G20" s="17">
        <f>C20+E20</f>
        <v>30970637272</v>
      </c>
      <c r="H20" s="33">
        <v>3053.42</v>
      </c>
      <c r="I20" s="55"/>
      <c r="K20" s="6"/>
      <c r="L20" s="6"/>
      <c r="M20" s="6"/>
      <c r="N20" s="6"/>
      <c r="O20" s="6"/>
      <c r="P20" s="6"/>
      <c r="Q20" s="6"/>
    </row>
    <row r="21" spans="1:17" x14ac:dyDescent="0.25">
      <c r="B21" s="18">
        <v>2018</v>
      </c>
      <c r="C21" s="17">
        <v>22238500000</v>
      </c>
      <c r="D21" s="15">
        <f>C21/H21</f>
        <v>7434094.8445888571</v>
      </c>
      <c r="E21" s="17">
        <v>8202454732</v>
      </c>
      <c r="F21" s="15">
        <f>E21/H21</f>
        <v>2741993.6792560052</v>
      </c>
      <c r="G21" s="17">
        <f>C21+E21</f>
        <v>30440954732</v>
      </c>
      <c r="H21" s="33">
        <v>2991.42</v>
      </c>
      <c r="I21" s="55"/>
      <c r="K21" s="6"/>
      <c r="L21" s="6"/>
      <c r="M21" s="6"/>
      <c r="N21" s="6"/>
      <c r="O21" s="6"/>
      <c r="P21" s="6"/>
      <c r="Q21" s="6"/>
    </row>
    <row r="22" spans="1:17" x14ac:dyDescent="0.25">
      <c r="A22" t="s">
        <v>8</v>
      </c>
      <c r="B22" s="19" t="s">
        <v>0</v>
      </c>
      <c r="C22" s="20">
        <f>SUM(C7:C18)</f>
        <v>111167000000</v>
      </c>
      <c r="D22" s="21">
        <f>SUM(D7:D21)</f>
        <v>75219831.44916667</v>
      </c>
      <c r="E22" s="20">
        <f>SUM(E7:E18)</f>
        <v>44162710707</v>
      </c>
      <c r="F22" s="21">
        <f>SUM(F7:F21)</f>
        <v>29037086.471086532</v>
      </c>
      <c r="G22" s="20">
        <f>SUM(G7:G18)</f>
        <v>155329710707</v>
      </c>
      <c r="H22" s="34">
        <f>AVERAGE(H7:H21)</f>
        <v>2331.6559999999999</v>
      </c>
      <c r="K22" s="6"/>
      <c r="L22" s="6"/>
      <c r="M22" s="6"/>
      <c r="N22" s="6"/>
      <c r="O22" s="6"/>
      <c r="P22" s="6"/>
      <c r="Q22" s="6"/>
    </row>
    <row r="23" spans="1:17" x14ac:dyDescent="0.25">
      <c r="K23" s="6"/>
      <c r="L23" s="6"/>
      <c r="M23" s="6"/>
      <c r="N23" s="6"/>
      <c r="O23" s="6"/>
      <c r="P23" s="6"/>
      <c r="Q23" s="6"/>
    </row>
    <row r="24" spans="1:17" x14ac:dyDescent="0.25">
      <c r="K24" s="6"/>
      <c r="L24" s="6"/>
      <c r="M24" s="6"/>
      <c r="N24" s="6"/>
      <c r="O24" s="6"/>
      <c r="P24" s="6"/>
      <c r="Q24" s="6"/>
    </row>
    <row r="52" spans="2:18" x14ac:dyDescent="0.25">
      <c r="B52" s="76" t="s">
        <v>59</v>
      </c>
      <c r="C52" s="77"/>
      <c r="D52" s="77"/>
      <c r="E52" s="77"/>
      <c r="F52" s="77"/>
      <c r="G52" s="77"/>
      <c r="H52" s="77"/>
      <c r="I52" s="78"/>
    </row>
    <row r="53" spans="2:18" x14ac:dyDescent="0.25">
      <c r="B53" s="79"/>
      <c r="C53" s="80"/>
      <c r="D53" s="80"/>
      <c r="E53" s="80"/>
      <c r="F53" s="80"/>
      <c r="G53" s="80"/>
      <c r="H53" s="80"/>
      <c r="I53" s="81"/>
    </row>
    <row r="54" spans="2:18" x14ac:dyDescent="0.25">
      <c r="B54" s="82"/>
      <c r="C54" s="83"/>
      <c r="D54" s="83"/>
      <c r="E54" s="83"/>
      <c r="F54" s="83"/>
      <c r="G54" s="83"/>
      <c r="H54" s="83"/>
      <c r="I54" s="84"/>
    </row>
    <row r="55" spans="2:18" x14ac:dyDescent="0.25">
      <c r="B55" s="52"/>
      <c r="C55" s="52"/>
      <c r="D55" s="52"/>
      <c r="E55" s="52"/>
    </row>
    <row r="56" spans="2:18" ht="15.75" thickBot="1" x14ac:dyDescent="0.3"/>
    <row r="57" spans="2:18" x14ac:dyDescent="0.25">
      <c r="C57" s="85" t="s">
        <v>58</v>
      </c>
      <c r="D57" s="86">
        <v>2004</v>
      </c>
      <c r="E57" s="86">
        <v>2005</v>
      </c>
      <c r="F57" s="86">
        <v>2006</v>
      </c>
      <c r="G57" s="86">
        <v>2007</v>
      </c>
      <c r="H57" s="86">
        <v>2008</v>
      </c>
      <c r="I57" s="86">
        <v>2009</v>
      </c>
      <c r="J57" s="86">
        <v>2010</v>
      </c>
      <c r="K57" s="86">
        <v>2011</v>
      </c>
      <c r="L57" s="86">
        <v>2012</v>
      </c>
      <c r="M57" s="86">
        <v>2013</v>
      </c>
      <c r="N57" s="86">
        <v>2014</v>
      </c>
      <c r="O57" s="86">
        <v>2015</v>
      </c>
      <c r="P57" s="87">
        <v>2016</v>
      </c>
      <c r="Q57" s="86">
        <v>2017</v>
      </c>
      <c r="R57" s="88">
        <v>2018</v>
      </c>
    </row>
    <row r="58" spans="2:18" x14ac:dyDescent="0.25">
      <c r="C58" s="89" t="s">
        <v>49</v>
      </c>
      <c r="D58" s="90">
        <f>998.857578065499/1000</f>
        <v>0.99885757806549891</v>
      </c>
      <c r="E58" s="91" t="s">
        <v>20</v>
      </c>
      <c r="F58" s="91" t="s">
        <v>22</v>
      </c>
      <c r="G58" s="91" t="s">
        <v>23</v>
      </c>
      <c r="H58" s="91" t="s">
        <v>25</v>
      </c>
      <c r="I58" s="91" t="s">
        <v>27</v>
      </c>
      <c r="J58" s="91" t="s">
        <v>29</v>
      </c>
      <c r="K58" s="91" t="s">
        <v>31</v>
      </c>
      <c r="L58" s="91" t="s">
        <v>33</v>
      </c>
      <c r="M58" s="91" t="s">
        <v>35</v>
      </c>
      <c r="N58" s="91" t="s">
        <v>37</v>
      </c>
      <c r="O58" s="91" t="s">
        <v>39</v>
      </c>
      <c r="P58" s="92" t="s">
        <v>41</v>
      </c>
      <c r="Q58" s="91" t="s">
        <v>43</v>
      </c>
      <c r="R58" s="93" t="s">
        <v>43</v>
      </c>
    </row>
    <row r="59" spans="2:18" x14ac:dyDescent="0.25">
      <c r="C59" s="89" t="s">
        <v>50</v>
      </c>
      <c r="D59" s="90">
        <f>664.889565879665/1000</f>
        <v>0.66488956587966508</v>
      </c>
      <c r="E59" s="91" t="s">
        <v>21</v>
      </c>
      <c r="F59" s="90">
        <f>904.11540093339/1000</f>
        <v>0.90411540093339005</v>
      </c>
      <c r="G59" s="91" t="s">
        <v>24</v>
      </c>
      <c r="H59" s="91" t="s">
        <v>26</v>
      </c>
      <c r="I59" s="91" t="s">
        <v>28</v>
      </c>
      <c r="J59" s="91" t="s">
        <v>30</v>
      </c>
      <c r="K59" s="91" t="s">
        <v>32</v>
      </c>
      <c r="L59" s="91" t="s">
        <v>34</v>
      </c>
      <c r="M59" s="91" t="s">
        <v>36</v>
      </c>
      <c r="N59" s="91" t="s">
        <v>38</v>
      </c>
      <c r="O59" s="91" t="s">
        <v>40</v>
      </c>
      <c r="P59" s="92" t="s">
        <v>42</v>
      </c>
      <c r="Q59" s="91" t="s">
        <v>44</v>
      </c>
      <c r="R59" s="93" t="s">
        <v>44</v>
      </c>
    </row>
    <row r="60" spans="2:18" ht="15.75" thickBot="1" x14ac:dyDescent="0.3">
      <c r="C60" s="94" t="s">
        <v>51</v>
      </c>
      <c r="D60" s="95">
        <v>2626</v>
      </c>
      <c r="E60" s="95">
        <v>2320</v>
      </c>
      <c r="F60" s="95">
        <v>2357</v>
      </c>
      <c r="G60" s="95">
        <v>2078</v>
      </c>
      <c r="H60" s="95">
        <v>1966</v>
      </c>
      <c r="I60" s="95">
        <v>2156</v>
      </c>
      <c r="J60" s="95">
        <v>1897</v>
      </c>
      <c r="K60" s="95">
        <v>1848</v>
      </c>
      <c r="L60" s="95">
        <v>1798</v>
      </c>
      <c r="M60" s="95">
        <v>1868</v>
      </c>
      <c r="N60" s="95">
        <v>2000</v>
      </c>
      <c r="O60" s="95">
        <v>2746</v>
      </c>
      <c r="P60" s="96">
        <v>3270</v>
      </c>
      <c r="Q60" s="95">
        <v>3053.42</v>
      </c>
      <c r="R60" s="97">
        <v>2991.42</v>
      </c>
    </row>
  </sheetData>
  <mergeCells count="4">
    <mergeCell ref="C5:D5"/>
    <mergeCell ref="E5:F5"/>
    <mergeCell ref="L3:N3"/>
    <mergeCell ref="B52:I54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Q69"/>
  <sheetViews>
    <sheetView topLeftCell="A50" workbookViewId="0">
      <selection activeCell="D68" sqref="D68"/>
    </sheetView>
  </sheetViews>
  <sheetFormatPr baseColWidth="10" defaultColWidth="11.42578125" defaultRowHeight="15" x14ac:dyDescent="0.25"/>
  <cols>
    <col min="1" max="2" width="11.42578125" style="36"/>
    <col min="3" max="3" width="27" style="36" bestFit="1" customWidth="1"/>
    <col min="4" max="4" width="23" style="36" bestFit="1" customWidth="1"/>
    <col min="5" max="5" width="21.28515625" style="36" customWidth="1"/>
    <col min="6" max="6" width="24.140625" style="36" customWidth="1"/>
    <col min="7" max="7" width="20.42578125" style="36" bestFit="1" customWidth="1"/>
    <col min="8" max="8" width="17.85546875" style="36" bestFit="1" customWidth="1"/>
    <col min="9" max="16384" width="11.42578125" style="36"/>
  </cols>
  <sheetData>
    <row r="4" spans="3:8" x14ac:dyDescent="0.25">
      <c r="C4" s="64" t="s">
        <v>66</v>
      </c>
      <c r="D4" s="64"/>
      <c r="E4" s="64"/>
      <c r="F4" s="64"/>
      <c r="G4" s="64"/>
      <c r="H4" s="64"/>
    </row>
    <row r="7" spans="3:8" x14ac:dyDescent="0.25">
      <c r="C7" s="37" t="s">
        <v>12</v>
      </c>
      <c r="D7" s="38" t="s">
        <v>62</v>
      </c>
      <c r="E7" s="38" t="s">
        <v>18</v>
      </c>
      <c r="F7" s="39" t="s">
        <v>63</v>
      </c>
      <c r="G7" s="39" t="s">
        <v>17</v>
      </c>
    </row>
    <row r="8" spans="3:8" x14ac:dyDescent="0.25">
      <c r="C8" s="40">
        <v>2004</v>
      </c>
      <c r="D8" s="41">
        <v>505000000</v>
      </c>
      <c r="E8" s="53">
        <f>D8/1000000</f>
        <v>505</v>
      </c>
      <c r="F8" s="41">
        <v>211297.07112970712</v>
      </c>
      <c r="G8" s="53">
        <f>F8/1000</f>
        <v>211.29707112970712</v>
      </c>
    </row>
    <row r="9" spans="3:8" x14ac:dyDescent="0.25">
      <c r="C9" s="40">
        <v>2005</v>
      </c>
      <c r="D9" s="41">
        <v>1103000000</v>
      </c>
      <c r="E9" s="53">
        <f t="shared" ref="E9:E20" si="0">D9/1000000</f>
        <v>1103</v>
      </c>
      <c r="F9" s="41">
        <v>481659.38864628819</v>
      </c>
      <c r="G9" s="53">
        <f t="shared" ref="G9:G19" si="1">F9/1000</f>
        <v>481.65938864628822</v>
      </c>
    </row>
    <row r="10" spans="3:8" x14ac:dyDescent="0.25">
      <c r="C10" s="40">
        <v>2006</v>
      </c>
      <c r="D10" s="41">
        <v>3574134052.2799997</v>
      </c>
      <c r="E10" s="53">
        <f t="shared" si="0"/>
        <v>3574.1340522799997</v>
      </c>
      <c r="F10" s="41">
        <v>1595595.5590535712</v>
      </c>
      <c r="G10" s="53">
        <f t="shared" si="1"/>
        <v>1595.5955590535712</v>
      </c>
    </row>
    <row r="11" spans="3:8" x14ac:dyDescent="0.25">
      <c r="C11" s="40">
        <v>2007</v>
      </c>
      <c r="D11" s="41">
        <v>7315314939.2399998</v>
      </c>
      <c r="E11" s="53">
        <f t="shared" si="0"/>
        <v>7315.3149392400001</v>
      </c>
      <c r="F11" s="41">
        <v>3630429.2502431762</v>
      </c>
      <c r="G11" s="53">
        <f t="shared" si="1"/>
        <v>3630.4292502431763</v>
      </c>
      <c r="H11" s="42"/>
    </row>
    <row r="12" spans="3:8" x14ac:dyDescent="0.25">
      <c r="C12" s="40">
        <v>2008</v>
      </c>
      <c r="D12" s="41">
        <v>15715515553</v>
      </c>
      <c r="E12" s="53">
        <f t="shared" si="0"/>
        <v>15715.515552999999</v>
      </c>
      <c r="F12" s="41">
        <v>7015855.1575892856</v>
      </c>
      <c r="G12" s="53">
        <f t="shared" si="1"/>
        <v>7015.8551575892852</v>
      </c>
      <c r="H12" s="42"/>
    </row>
    <row r="13" spans="3:8" x14ac:dyDescent="0.25">
      <c r="C13" s="40">
        <v>2009</v>
      </c>
      <c r="D13" s="41">
        <v>18290610048.599998</v>
      </c>
      <c r="E13" s="53">
        <f t="shared" si="0"/>
        <v>18290.6100486</v>
      </c>
      <c r="F13" s="41">
        <v>8944063.5934474319</v>
      </c>
      <c r="G13" s="53">
        <f t="shared" si="1"/>
        <v>8944.0635934474321</v>
      </c>
      <c r="H13" s="42"/>
    </row>
    <row r="14" spans="3:8" x14ac:dyDescent="0.25">
      <c r="C14" s="40">
        <v>2010</v>
      </c>
      <c r="D14" s="41">
        <v>16414942510.039999</v>
      </c>
      <c r="E14" s="53">
        <f t="shared" si="0"/>
        <v>16414.94251004</v>
      </c>
      <c r="F14" s="41">
        <v>8576250.0052455589</v>
      </c>
      <c r="G14" s="53">
        <f t="shared" si="1"/>
        <v>8576.2500052455598</v>
      </c>
      <c r="H14" s="42"/>
    </row>
    <row r="15" spans="3:8" x14ac:dyDescent="0.25">
      <c r="C15" s="40">
        <v>2011</v>
      </c>
      <c r="D15" s="41">
        <v>25871524852.16</v>
      </c>
      <c r="E15" s="53">
        <f t="shared" si="0"/>
        <v>25871.524852160001</v>
      </c>
      <c r="F15" s="41">
        <v>13315246.964570252</v>
      </c>
      <c r="G15" s="53">
        <f t="shared" si="1"/>
        <v>13315.246964570253</v>
      </c>
      <c r="H15" s="42"/>
    </row>
    <row r="16" spans="3:8" x14ac:dyDescent="0.25">
      <c r="C16" s="40">
        <v>2012</v>
      </c>
      <c r="D16" s="41">
        <v>18480815144.419998</v>
      </c>
      <c r="E16" s="53">
        <f t="shared" si="0"/>
        <v>18480.815144419998</v>
      </c>
      <c r="F16" s="41">
        <v>10447040.782600338</v>
      </c>
      <c r="G16" s="53">
        <f t="shared" si="1"/>
        <v>10447.040782600337</v>
      </c>
      <c r="H16" s="42"/>
    </row>
    <row r="17" spans="3:8" x14ac:dyDescent="0.25">
      <c r="C17" s="40">
        <v>2013</v>
      </c>
      <c r="D17" s="41">
        <v>20238035705.650002</v>
      </c>
      <c r="E17" s="53">
        <f t="shared" si="0"/>
        <v>20238.03570565</v>
      </c>
      <c r="F17" s="41">
        <v>11083261.613170866</v>
      </c>
      <c r="G17" s="53">
        <f t="shared" si="1"/>
        <v>11083.261613170866</v>
      </c>
      <c r="H17" s="42"/>
    </row>
    <row r="18" spans="3:8" x14ac:dyDescent="0.25">
      <c r="C18" s="40">
        <v>2014</v>
      </c>
      <c r="D18" s="41">
        <v>20291189837.959999</v>
      </c>
      <c r="E18" s="53">
        <f t="shared" si="0"/>
        <v>20291.189837959999</v>
      </c>
      <c r="F18" s="41">
        <v>10143921.171986623</v>
      </c>
      <c r="G18" s="53">
        <f t="shared" si="1"/>
        <v>10143.921171986623</v>
      </c>
      <c r="H18" s="42"/>
    </row>
    <row r="19" spans="3:8" x14ac:dyDescent="0.25">
      <c r="C19" s="40">
        <v>2015</v>
      </c>
      <c r="D19" s="41">
        <v>14188800793</v>
      </c>
      <c r="E19" s="53">
        <f t="shared" si="0"/>
        <v>14188.800793</v>
      </c>
      <c r="F19" s="41">
        <v>5346235.0104371551</v>
      </c>
      <c r="G19" s="53">
        <f t="shared" si="1"/>
        <v>5346.2350104371553</v>
      </c>
      <c r="H19" s="42"/>
    </row>
    <row r="20" spans="3:8" x14ac:dyDescent="0.25">
      <c r="C20" s="40">
        <v>2016</v>
      </c>
      <c r="D20" s="41">
        <v>19283516421.279999</v>
      </c>
      <c r="E20" s="53">
        <f t="shared" si="0"/>
        <v>19283.516421279997</v>
      </c>
      <c r="F20" s="41">
        <f>D20/3075</f>
        <v>6271062.2508227639</v>
      </c>
      <c r="G20" s="53">
        <f>F20/1000</f>
        <v>6271.0622508227643</v>
      </c>
      <c r="H20" s="42"/>
    </row>
    <row r="21" spans="3:8" x14ac:dyDescent="0.25">
      <c r="C21" s="40">
        <v>2017</v>
      </c>
      <c r="D21" s="57">
        <v>27290382072.849998</v>
      </c>
      <c r="E21" s="53">
        <f>D21/1000000</f>
        <v>27290.38207285</v>
      </c>
      <c r="F21" s="41">
        <f>D21/2995.23</f>
        <v>9111280.9610113408</v>
      </c>
      <c r="G21" s="53">
        <f>F21/1000</f>
        <v>9111.28096101134</v>
      </c>
    </row>
    <row r="22" spans="3:8" hidden="1" x14ac:dyDescent="0.25">
      <c r="C22" s="43"/>
      <c r="D22" s="56">
        <f>D19-D18</f>
        <v>-6102389044.9599991</v>
      </c>
      <c r="E22" s="44"/>
      <c r="F22" s="56">
        <f>F19-F18</f>
        <v>-4797686.1615494676</v>
      </c>
      <c r="G22" s="44"/>
    </row>
    <row r="23" spans="3:8" hidden="1" x14ac:dyDescent="0.25"/>
    <row r="24" spans="3:8" hidden="1" x14ac:dyDescent="0.25">
      <c r="C24" s="45" t="s">
        <v>13</v>
      </c>
      <c r="D24" s="46">
        <v>2746.47</v>
      </c>
      <c r="E24" s="63">
        <f>((D24-D25)/D25)</f>
        <v>0.37276825879201059</v>
      </c>
    </row>
    <row r="25" spans="3:8" hidden="1" x14ac:dyDescent="0.25">
      <c r="C25" s="45" t="s">
        <v>14</v>
      </c>
      <c r="D25" s="46">
        <v>2000.68</v>
      </c>
      <c r="E25" s="63"/>
      <c r="F25" s="47"/>
    </row>
    <row r="26" spans="3:8" hidden="1" x14ac:dyDescent="0.25">
      <c r="C26" s="45" t="s">
        <v>15</v>
      </c>
      <c r="D26" s="46">
        <v>1888.1</v>
      </c>
      <c r="E26" s="63"/>
      <c r="F26" s="48"/>
    </row>
    <row r="27" spans="3:8" hidden="1" x14ac:dyDescent="0.25">
      <c r="C27" s="45" t="s">
        <v>16</v>
      </c>
      <c r="D27" s="49">
        <v>1934.08</v>
      </c>
      <c r="E27" s="63"/>
      <c r="F27" s="48"/>
    </row>
    <row r="28" spans="3:8" hidden="1" x14ac:dyDescent="0.25">
      <c r="E28" s="50"/>
    </row>
    <row r="56" spans="3:17" ht="14.45" customHeight="1" x14ac:dyDescent="0.25">
      <c r="C56" s="65" t="s">
        <v>64</v>
      </c>
      <c r="D56" s="66"/>
      <c r="E56" s="66"/>
      <c r="F56" s="66"/>
      <c r="G56" s="66"/>
      <c r="H56" s="67"/>
    </row>
    <row r="57" spans="3:17" ht="14.45" customHeight="1" x14ac:dyDescent="0.25">
      <c r="C57" s="54"/>
      <c r="D57" s="54"/>
      <c r="E57" s="54"/>
      <c r="F57" s="54"/>
      <c r="G57" s="54"/>
      <c r="H57" s="54"/>
    </row>
    <row r="58" spans="3:17" ht="14.45" customHeight="1" x14ac:dyDescent="0.25">
      <c r="D58" s="68">
        <v>2004</v>
      </c>
      <c r="E58" s="68">
        <v>2005</v>
      </c>
      <c r="F58" s="68">
        <v>2006</v>
      </c>
      <c r="G58" s="68">
        <v>2007</v>
      </c>
      <c r="H58" s="68">
        <v>2008</v>
      </c>
      <c r="I58" s="68">
        <v>2009</v>
      </c>
      <c r="J58" s="68">
        <v>2010</v>
      </c>
      <c r="K58" s="68">
        <v>2011</v>
      </c>
      <c r="L58" s="68">
        <v>2012</v>
      </c>
      <c r="M58" s="68">
        <v>2013</v>
      </c>
      <c r="N58" s="68">
        <v>2014</v>
      </c>
      <c r="O58" s="68">
        <v>2015</v>
      </c>
      <c r="P58" s="68">
        <v>2016</v>
      </c>
      <c r="Q58" s="69">
        <v>2017</v>
      </c>
    </row>
    <row r="59" spans="3:17" ht="14.45" customHeight="1" x14ac:dyDescent="0.25">
      <c r="C59" s="70" t="s">
        <v>53</v>
      </c>
      <c r="D59" s="71">
        <v>16</v>
      </c>
      <c r="E59" s="71">
        <v>49</v>
      </c>
      <c r="F59" s="71">
        <v>81</v>
      </c>
      <c r="G59" s="71">
        <v>62</v>
      </c>
      <c r="H59" s="71">
        <v>84</v>
      </c>
      <c r="I59" s="71">
        <v>111</v>
      </c>
      <c r="J59" s="71">
        <v>109</v>
      </c>
      <c r="K59" s="71">
        <v>146</v>
      </c>
      <c r="L59" s="71">
        <v>64</v>
      </c>
      <c r="M59" s="71">
        <v>121</v>
      </c>
      <c r="N59" s="45">
        <v>136</v>
      </c>
      <c r="O59" s="45">
        <v>92</v>
      </c>
      <c r="P59" s="45">
        <v>119</v>
      </c>
      <c r="Q59" s="45">
        <v>142</v>
      </c>
    </row>
    <row r="60" spans="3:17" ht="14.45" customHeight="1" x14ac:dyDescent="0.25">
      <c r="C60" s="70" t="s">
        <v>54</v>
      </c>
      <c r="D60" s="71">
        <v>0</v>
      </c>
      <c r="E60" s="71">
        <v>1</v>
      </c>
      <c r="F60" s="71">
        <v>2</v>
      </c>
      <c r="G60" s="71">
        <v>2</v>
      </c>
      <c r="H60" s="71">
        <v>1</v>
      </c>
      <c r="I60" s="71">
        <v>2</v>
      </c>
      <c r="J60" s="71">
        <v>1</v>
      </c>
      <c r="K60" s="71">
        <v>5</v>
      </c>
      <c r="L60" s="71">
        <v>5</v>
      </c>
      <c r="M60" s="71">
        <v>3</v>
      </c>
      <c r="N60" s="45">
        <v>3</v>
      </c>
      <c r="O60" s="45">
        <v>5</v>
      </c>
      <c r="P60" s="45">
        <v>14</v>
      </c>
      <c r="Q60" s="45">
        <v>30</v>
      </c>
    </row>
    <row r="61" spans="3:17" ht="14.45" customHeight="1" x14ac:dyDescent="0.25">
      <c r="C61" s="70" t="s">
        <v>52</v>
      </c>
      <c r="D61" s="71">
        <v>2</v>
      </c>
      <c r="E61" s="71">
        <v>4</v>
      </c>
      <c r="F61" s="71">
        <v>9</v>
      </c>
      <c r="G61" s="71">
        <v>13</v>
      </c>
      <c r="H61" s="71">
        <v>27</v>
      </c>
      <c r="I61" s="71">
        <v>28</v>
      </c>
      <c r="J61" s="71">
        <v>31</v>
      </c>
      <c r="K61" s="71">
        <v>33</v>
      </c>
      <c r="L61" s="71">
        <v>27</v>
      </c>
      <c r="M61" s="71">
        <v>27</v>
      </c>
      <c r="N61" s="45">
        <v>35</v>
      </c>
      <c r="O61" s="45">
        <v>28</v>
      </c>
      <c r="P61" s="45">
        <v>27</v>
      </c>
      <c r="Q61" s="45">
        <v>31</v>
      </c>
    </row>
    <row r="62" spans="3:17" ht="14.45" customHeight="1" x14ac:dyDescent="0.25">
      <c r="C62" s="70" t="s">
        <v>47</v>
      </c>
      <c r="D62" s="72">
        <v>2390</v>
      </c>
      <c r="E62" s="72">
        <v>2290</v>
      </c>
      <c r="F62" s="72">
        <v>2240</v>
      </c>
      <c r="G62" s="72">
        <v>2015</v>
      </c>
      <c r="H62" s="72">
        <v>2240</v>
      </c>
      <c r="I62" s="72">
        <v>2045</v>
      </c>
      <c r="J62" s="72">
        <v>1914</v>
      </c>
      <c r="K62" s="72">
        <v>1943</v>
      </c>
      <c r="L62" s="72">
        <v>1769</v>
      </c>
      <c r="M62" s="72">
        <v>1826</v>
      </c>
      <c r="N62" s="72">
        <v>2000.33</v>
      </c>
      <c r="O62" s="72">
        <v>2653.98</v>
      </c>
      <c r="P62" s="72">
        <v>3075</v>
      </c>
      <c r="Q62" s="72">
        <v>2995.23</v>
      </c>
    </row>
    <row r="64" spans="3:17" ht="55.5" customHeight="1" x14ac:dyDescent="0.25">
      <c r="C64" s="73" t="s">
        <v>65</v>
      </c>
      <c r="D64" s="74"/>
      <c r="E64" s="74"/>
      <c r="F64" s="74"/>
      <c r="G64" s="74"/>
      <c r="H64" s="75"/>
    </row>
    <row r="68" spans="8:8" x14ac:dyDescent="0.25">
      <c r="H68" s="48"/>
    </row>
    <row r="69" spans="8:8" x14ac:dyDescent="0.25">
      <c r="H69" s="51"/>
    </row>
  </sheetData>
  <mergeCells count="4">
    <mergeCell ref="C4:H4"/>
    <mergeCell ref="E24:E27"/>
    <mergeCell ref="C64:H64"/>
    <mergeCell ref="C56:H56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1. Funding approved for FDC</vt:lpstr>
      <vt:lpstr>2. Allocation FDC Stimuli</vt:lpstr>
      <vt:lpstr>3. Tax Incentives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 direccion</dc:creator>
  <cp:lastModifiedBy>Diego Bustos</cp:lastModifiedBy>
  <cp:lastPrinted>2014-01-16T20:02:42Z</cp:lastPrinted>
  <dcterms:created xsi:type="dcterms:W3CDTF">2014-01-16T15:59:48Z</dcterms:created>
  <dcterms:modified xsi:type="dcterms:W3CDTF">2018-02-20T22:12:40Z</dcterms:modified>
</cp:coreProperties>
</file>