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pivotTables/pivotTable2.xml" ContentType="application/vnd.openxmlformats-officedocument.spreadsheetml.pivotTable+xml"/>
  <Override PartName="/xl/drawings/drawing8.xml" ContentType="application/vnd.openxmlformats-officedocument.drawing+xml"/>
  <Override PartName="/xl/charts/chart8.xml" ContentType="application/vnd.openxmlformats-officedocument.drawingml.chart+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9.xml" ContentType="application/vnd.openxmlformats-officedocument.drawing+xml"/>
  <Override PartName="/xl/comments2.xml" ContentType="application/vnd.openxmlformats-officedocument.spreadsheetml.comments+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autoCompressPictures="0" defaultThemeVersion="124226"/>
  <mc:AlternateContent xmlns:mc="http://schemas.openxmlformats.org/markup-compatibility/2006">
    <mc:Choice Requires="x15">
      <x15ac:absPath xmlns:x15ac="http://schemas.microsoft.com/office/spreadsheetml/2010/11/ac" url="C:\Users\Asistenteplaneacion\Desktop\Cine En Cifras GRÁFICAS\Boletín INGLÉS\"/>
    </mc:Choice>
  </mc:AlternateContent>
  <bookViews>
    <workbookView xWindow="0" yWindow="0" windowWidth="20490" windowHeight="7755" tabRatio="640" firstSheet="8" activeTab="8"/>
  </bookViews>
  <sheets>
    <sheet name="1. COL. NUME. TOTAL DE EXP." sheetId="1" r:id="rId1"/>
    <sheet name="2. INDICE ASIST. X HABT." sheetId="2" r:id="rId2"/>
    <sheet name="3. COL. ESPECTADORES X SEM." sheetId="3" r:id="rId3"/>
    <sheet name="4. COL. TAQUILA MERC. PESOS-USD" sheetId="4" r:id="rId4"/>
    <sheet name="5. ESTRENOS CINEMATO EN COL" sheetId="5" r:id="rId5"/>
    <sheet name="6. ESTRENOS PELICULAS COLOMBIAN" sheetId="6" r:id="rId6"/>
    <sheet name="7. PARTI. PEL. COL EN ESTRENOS" sheetId="7" r:id="rId7"/>
    <sheet name="8. PANTALLAS ECHIBICI. EN COL." sheetId="14" r:id="rId8"/>
    <sheet name="9. ASISTENCIA A CINE PRIMER SEM" sheetId="9" r:id="rId9"/>
  </sheets>
  <calcPr calcId="152511" concurrentCalc="0"/>
  <pivotCaches>
    <pivotCache cacheId="0" r:id="rId10"/>
    <pivotCache cacheId="1" r:id="rId11"/>
    <pivotCache cacheId="2" r:id="rId12"/>
    <pivotCache cacheId="3" r:id="rId13"/>
  </pivotCaches>
  <extLst>
    <ext xmlns:mx="http://schemas.microsoft.com/office/mac/excel/2008/main" uri="{7523E5D3-25F3-A5E0-1632-64F254C22452}">
      <mx:ArchID Flags="2"/>
    </ext>
  </extLst>
</workbook>
</file>

<file path=xl/calcChain.xml><?xml version="1.0" encoding="utf-8"?>
<calcChain xmlns="http://schemas.openxmlformats.org/spreadsheetml/2006/main">
  <c r="E115" i="9" l="1"/>
  <c r="F115" i="9"/>
  <c r="F114" i="9"/>
  <c r="E114" i="9"/>
  <c r="F113" i="9"/>
  <c r="E113" i="9"/>
  <c r="E111" i="9"/>
  <c r="F111" i="9"/>
  <c r="F9" i="4"/>
  <c r="F10" i="4"/>
  <c r="F11" i="4"/>
  <c r="F12" i="4"/>
  <c r="F13" i="4"/>
  <c r="F14" i="4"/>
  <c r="F15" i="4"/>
  <c r="F16" i="4"/>
  <c r="F8" i="4"/>
  <c r="E26" i="1"/>
  <c r="K126" i="9"/>
  <c r="J126" i="9"/>
  <c r="L126" i="9"/>
  <c r="L121" i="9"/>
  <c r="L122" i="9"/>
  <c r="L123" i="9"/>
  <c r="L124" i="9"/>
  <c r="L125" i="9"/>
  <c r="L120" i="9"/>
  <c r="K171" i="9"/>
  <c r="K172" i="9"/>
  <c r="K173" i="9"/>
  <c r="K174" i="9"/>
  <c r="K175" i="9"/>
  <c r="K176" i="9"/>
  <c r="K177" i="9"/>
  <c r="G16" i="7"/>
  <c r="F18" i="4"/>
  <c r="D18" i="4"/>
  <c r="E20" i="4"/>
  <c r="G16" i="4"/>
  <c r="E16" i="4"/>
  <c r="I16" i="3"/>
  <c r="I15" i="3"/>
  <c r="D18" i="3"/>
  <c r="H16" i="3"/>
  <c r="H15" i="3"/>
  <c r="C18" i="3"/>
  <c r="G16" i="3"/>
  <c r="F15" i="2"/>
  <c r="F14" i="2"/>
  <c r="D17" i="2"/>
  <c r="F26" i="1"/>
  <c r="E38" i="1"/>
  <c r="D40" i="1"/>
  <c r="F38" i="1"/>
  <c r="D38" i="1"/>
  <c r="I126" i="9"/>
  <c r="D171" i="9"/>
  <c r="D172" i="9"/>
  <c r="D173" i="9"/>
  <c r="D174" i="9"/>
  <c r="D175" i="9"/>
  <c r="D176" i="9"/>
  <c r="D177" i="9"/>
  <c r="E171" i="9"/>
  <c r="E172" i="9"/>
  <c r="E173" i="9"/>
  <c r="E174" i="9"/>
  <c r="E175" i="9"/>
  <c r="E176" i="9"/>
  <c r="E177" i="9"/>
  <c r="F171" i="9"/>
  <c r="F172" i="9"/>
  <c r="F173" i="9"/>
  <c r="F174" i="9"/>
  <c r="F175" i="9"/>
  <c r="F176" i="9"/>
  <c r="F177" i="9"/>
  <c r="G171" i="9"/>
  <c r="G172" i="9"/>
  <c r="G173" i="9"/>
  <c r="G174" i="9"/>
  <c r="G175" i="9"/>
  <c r="G176" i="9"/>
  <c r="G177" i="9"/>
  <c r="H171" i="9"/>
  <c r="H172" i="9"/>
  <c r="H173" i="9"/>
  <c r="H174" i="9"/>
  <c r="H175" i="9"/>
  <c r="H176" i="9"/>
  <c r="H177" i="9"/>
  <c r="I171" i="9"/>
  <c r="I172" i="9"/>
  <c r="I173" i="9"/>
  <c r="I174" i="9"/>
  <c r="I175" i="9"/>
  <c r="I176" i="9"/>
  <c r="I177" i="9"/>
  <c r="J171" i="9"/>
  <c r="J172" i="9"/>
  <c r="J173" i="9"/>
  <c r="J174" i="9"/>
  <c r="J175" i="9"/>
  <c r="J176" i="9"/>
  <c r="J177" i="9"/>
  <c r="C171" i="9"/>
  <c r="C172" i="9"/>
  <c r="C173" i="9"/>
  <c r="C174" i="9"/>
  <c r="C175" i="9"/>
  <c r="C176" i="9"/>
  <c r="C177" i="9"/>
  <c r="D126" i="9"/>
  <c r="E126" i="9"/>
  <c r="F126" i="9"/>
  <c r="G126" i="9"/>
  <c r="H126" i="9"/>
  <c r="C126" i="9"/>
  <c r="H14" i="3"/>
  <c r="I9" i="3"/>
  <c r="I10" i="3"/>
  <c r="I11" i="3"/>
  <c r="I12" i="3"/>
  <c r="I13" i="3"/>
  <c r="I14" i="3"/>
  <c r="I8" i="3"/>
  <c r="H9" i="3"/>
  <c r="H10" i="3"/>
  <c r="H11" i="3"/>
  <c r="H12" i="3"/>
  <c r="H13" i="3"/>
  <c r="H8" i="3"/>
  <c r="G9" i="3"/>
  <c r="G10" i="3"/>
  <c r="G11" i="3"/>
  <c r="G12" i="3"/>
  <c r="G13" i="3"/>
  <c r="G14" i="3"/>
  <c r="G15" i="3"/>
  <c r="G8" i="3"/>
  <c r="G9" i="7"/>
  <c r="G10" i="7"/>
  <c r="G11" i="7"/>
  <c r="G12" i="7"/>
  <c r="G13" i="7"/>
  <c r="G14" i="7"/>
  <c r="G15" i="7"/>
  <c r="G8" i="7"/>
  <c r="G9" i="4"/>
  <c r="G10" i="4"/>
  <c r="G11" i="4"/>
  <c r="G12" i="4"/>
  <c r="G13" i="4"/>
  <c r="G14" i="4"/>
  <c r="G8" i="4"/>
  <c r="E9" i="4"/>
  <c r="E10" i="4"/>
  <c r="E11" i="4"/>
  <c r="E12" i="4"/>
  <c r="E13" i="4"/>
  <c r="E14" i="4"/>
  <c r="E15" i="4"/>
  <c r="E8" i="4"/>
  <c r="F8" i="2"/>
  <c r="F9" i="2"/>
  <c r="F10" i="2"/>
  <c r="F11" i="2"/>
  <c r="F12" i="2"/>
  <c r="F13" i="2"/>
  <c r="F7" i="2"/>
  <c r="F31" i="1"/>
  <c r="F32" i="1"/>
  <c r="F33" i="1"/>
  <c r="F34" i="1"/>
  <c r="F35" i="1"/>
  <c r="F36" i="1"/>
  <c r="F37" i="1"/>
  <c r="F30" i="1"/>
  <c r="G15" i="4"/>
</calcChain>
</file>

<file path=xl/comments1.xml><?xml version="1.0" encoding="utf-8"?>
<comments xmlns="http://schemas.openxmlformats.org/spreadsheetml/2006/main">
  <authors>
    <author>Diego Bustos</author>
  </authors>
  <commentList>
    <comment ref="C13" authorId="0" shapeId="0">
      <text>
        <r>
          <rPr>
            <b/>
            <sz val="9"/>
            <color indexed="81"/>
            <rFont val="Calibri"/>
            <family val="2"/>
          </rPr>
          <t>Diego Bustos:</t>
        </r>
        <r>
          <rPr>
            <sz val="9"/>
            <color indexed="81"/>
            <rFont val="Calibri"/>
            <family val="2"/>
          </rPr>
          <t xml:space="preserve">
Incluye Monte Adentro y Paisaje Indeleble
</t>
        </r>
      </text>
    </comment>
  </commentList>
</comments>
</file>

<file path=xl/comments2.xml><?xml version="1.0" encoding="utf-8"?>
<comments xmlns="http://schemas.openxmlformats.org/spreadsheetml/2006/main">
  <authors>
    <author>Asistenteplaneacion</author>
  </authors>
  <commentList>
    <comment ref="E111" authorId="0" shapeId="0">
      <text>
        <r>
          <rPr>
            <b/>
            <sz val="9"/>
            <color indexed="81"/>
            <rFont val="Tahoma"/>
            <charset val="1"/>
          </rPr>
          <t>Asistenteplaneacion:</t>
        </r>
        <r>
          <rPr>
            <sz val="9"/>
            <color indexed="81"/>
            <rFont val="Tahoma"/>
            <charset val="1"/>
          </rPr>
          <t xml:space="preserve">
Incluye 1.488.000 Monte Adentro</t>
        </r>
      </text>
    </comment>
    <comment ref="F111" authorId="0" shapeId="0">
      <text>
        <r>
          <rPr>
            <b/>
            <sz val="9"/>
            <color indexed="81"/>
            <rFont val="Tahoma"/>
            <charset val="1"/>
          </rPr>
          <t>Asistenteplaneacion:</t>
        </r>
        <r>
          <rPr>
            <sz val="9"/>
            <color indexed="81"/>
            <rFont val="Tahoma"/>
            <charset val="1"/>
          </rPr>
          <t xml:space="preserve">
Incluye 267 espectadores Monte Adentro</t>
        </r>
      </text>
    </comment>
    <comment ref="E113" authorId="0" shapeId="0">
      <text>
        <r>
          <rPr>
            <b/>
            <sz val="9"/>
            <color indexed="81"/>
            <rFont val="Tahoma"/>
            <charset val="1"/>
          </rPr>
          <t>Asistenteplaneacion:</t>
        </r>
        <r>
          <rPr>
            <sz val="9"/>
            <color indexed="81"/>
            <rFont val="Tahoma"/>
            <charset val="1"/>
          </rPr>
          <t xml:space="preserve">
Incluye 1.158.000 Monte Adentro</t>
        </r>
      </text>
    </comment>
    <comment ref="F113" authorId="0" shapeId="0">
      <text>
        <r>
          <rPr>
            <b/>
            <sz val="9"/>
            <color indexed="81"/>
            <rFont val="Tahoma"/>
            <charset val="1"/>
          </rPr>
          <t>Asistenteplaneacion:</t>
        </r>
        <r>
          <rPr>
            <sz val="9"/>
            <color indexed="81"/>
            <rFont val="Tahoma"/>
            <charset val="1"/>
          </rPr>
          <t xml:space="preserve">
Incluye286 Monte Adentro</t>
        </r>
      </text>
    </comment>
    <comment ref="E114" authorId="0" shapeId="0">
      <text>
        <r>
          <rPr>
            <b/>
            <sz val="9"/>
            <color indexed="81"/>
            <rFont val="Tahoma"/>
            <charset val="1"/>
          </rPr>
          <t>Asistenteplaneacion:</t>
        </r>
        <r>
          <rPr>
            <sz val="9"/>
            <color indexed="81"/>
            <rFont val="Tahoma"/>
            <charset val="1"/>
          </rPr>
          <t xml:space="preserve">
Incluye 2.321.500 Monte Adentro</t>
        </r>
      </text>
    </comment>
    <comment ref="F114" authorId="0" shapeId="0">
      <text>
        <r>
          <rPr>
            <b/>
            <sz val="9"/>
            <color indexed="81"/>
            <rFont val="Tahoma"/>
            <charset val="1"/>
          </rPr>
          <t>Asistenteplaneacion:</t>
        </r>
        <r>
          <rPr>
            <sz val="9"/>
            <color indexed="81"/>
            <rFont val="Tahoma"/>
            <charset val="1"/>
          </rPr>
          <t xml:space="preserve">
Incluye 401 Monte Adentro</t>
        </r>
      </text>
    </comment>
    <comment ref="E115" authorId="0" shapeId="0">
      <text>
        <r>
          <rPr>
            <b/>
            <sz val="9"/>
            <color indexed="81"/>
            <rFont val="Tahoma"/>
            <charset val="1"/>
          </rPr>
          <t>Asistenteplaneacion:</t>
        </r>
        <r>
          <rPr>
            <sz val="9"/>
            <color indexed="81"/>
            <rFont val="Tahoma"/>
            <charset val="1"/>
          </rPr>
          <t xml:space="preserve">
Incluye 1.087.500 Monte Adentro 
8.616.000 Paisaje Indeleble</t>
        </r>
      </text>
    </comment>
    <comment ref="F115" authorId="0" shapeId="0">
      <text>
        <r>
          <rPr>
            <b/>
            <sz val="9"/>
            <color indexed="81"/>
            <rFont val="Tahoma"/>
            <charset val="1"/>
          </rPr>
          <t>Asistenteplaneacion:</t>
        </r>
        <r>
          <rPr>
            <sz val="9"/>
            <color indexed="81"/>
            <rFont val="Tahoma"/>
            <charset val="1"/>
          </rPr>
          <t xml:space="preserve">
Incluye 135 Monte Adentro
1266 Paisaje Indeleble</t>
        </r>
      </text>
    </comment>
  </commentList>
</comments>
</file>

<file path=xl/sharedStrings.xml><?xml version="1.0" encoding="utf-8"?>
<sst xmlns="http://schemas.openxmlformats.org/spreadsheetml/2006/main" count="317" uniqueCount="317">
  <si>
    <r>
      <rPr>
        <b/>
        <sz val="11"/>
        <color theme="1"/>
        <rFont val="Calibri"/>
        <family val="2"/>
        <scheme val="minor"/>
      </rPr>
      <t>YEAR</t>
    </r>
  </si>
  <si>
    <r>
      <rPr>
        <b/>
        <sz val="10"/>
        <rFont val="Arial"/>
        <family val="2"/>
      </rPr>
      <t>1/2-YR PERIOD</t>
    </r>
  </si>
  <si>
    <r>
      <rPr>
        <b/>
        <sz val="10"/>
        <rFont val="Arial"/>
        <family val="2"/>
      </rPr>
      <t>BOX OFFICE</t>
    </r>
  </si>
  <si>
    <r>
      <rPr>
        <b/>
        <sz val="10"/>
        <rFont val="Arial"/>
        <family val="2"/>
      </rPr>
      <t>ADMISSIONS</t>
    </r>
  </si>
  <si>
    <r>
      <rPr>
        <b/>
        <sz val="11"/>
        <color theme="1"/>
        <rFont val="Calibri"/>
        <family val="2"/>
        <scheme val="minor"/>
      </rPr>
      <t xml:space="preserve">1. </t>
    </r>
    <r>
      <rPr>
        <b/>
        <sz val="11"/>
        <color theme="1"/>
        <rFont val="Calibri"/>
        <family val="2"/>
        <scheme val="minor"/>
      </rPr>
      <t>FILM MARKET TRENDS IN COLOMBIA</t>
    </r>
  </si>
  <si>
    <r>
      <rPr>
        <b/>
        <sz val="10"/>
        <rFont val="Arial"/>
        <family val="2"/>
      </rPr>
      <t>YEAR</t>
    </r>
  </si>
  <si>
    <t>Row labels</t>
  </si>
  <si>
    <t>Total</t>
  </si>
  <si>
    <t>Total BOX OFFICE</t>
  </si>
  <si>
    <t>Total ADMISSIONS</t>
  </si>
  <si>
    <t>PIVOT TABLE</t>
  </si>
  <si>
    <r>
      <rPr>
        <b/>
        <sz val="11"/>
        <color theme="1"/>
        <rFont val="Calibri"/>
        <family val="2"/>
        <scheme val="minor"/>
      </rPr>
      <t>ADMISSIONS-MILLIONS</t>
    </r>
  </si>
  <si>
    <r>
      <rPr>
        <b/>
        <sz val="10"/>
        <rFont val="Arial"/>
        <family val="2"/>
      </rPr>
      <t>COLOMBIAN POPULATION</t>
    </r>
  </si>
  <si>
    <r>
      <rPr>
        <b/>
        <sz val="11"/>
        <color theme="1"/>
        <rFont val="Calibri"/>
        <family val="2"/>
        <scheme val="minor"/>
      </rPr>
      <t>ADMISSIONS PER CAPITA</t>
    </r>
  </si>
  <si>
    <r>
      <rPr>
        <b/>
        <sz val="11"/>
        <color theme="1"/>
        <rFont val="Calibri"/>
        <family val="2"/>
        <scheme val="minor"/>
      </rPr>
      <t>TOTAL ADMISSIONS</t>
    </r>
  </si>
  <si>
    <r>
      <rPr>
        <b/>
        <sz val="10"/>
        <rFont val="Arial"/>
        <family val="2"/>
      </rPr>
      <t>BOX OFFICE - COLOMBIAN PESOS</t>
    </r>
  </si>
  <si>
    <t>AVERAGE EXCHANGE RATE 6/30/2014</t>
  </si>
  <si>
    <r>
      <rPr>
        <b/>
        <sz val="11"/>
        <color theme="1"/>
        <rFont val="Calibri"/>
        <family val="2"/>
        <scheme val="minor"/>
      </rPr>
      <t>BOX OFFICE - US DOLLARS</t>
    </r>
  </si>
  <si>
    <t>AVERAGE EXCHANGE RATE 12/31/2013</t>
  </si>
  <si>
    <r>
      <rPr>
        <b/>
        <sz val="10"/>
        <rFont val="Arial"/>
        <family val="2"/>
      </rPr>
      <t>FILM RELEASES IN COLOMBIA</t>
    </r>
  </si>
  <si>
    <r>
      <rPr>
        <b/>
        <sz val="10"/>
        <rFont val="Arial"/>
        <family val="2"/>
      </rPr>
      <t>COLOMBIAN FILM RELEASES</t>
    </r>
  </si>
  <si>
    <r>
      <rPr>
        <b/>
        <sz val="10"/>
        <rFont val="Arial"/>
        <family val="2"/>
      </rPr>
      <t>TOTAL FILM RELEASES</t>
    </r>
  </si>
  <si>
    <r>
      <rPr>
        <b/>
        <sz val="10"/>
        <rFont val="Arial"/>
        <family val="2"/>
      </rPr>
      <t>PERCENTAGE COLOMBIAN FILMS</t>
    </r>
  </si>
  <si>
    <t>35mm</t>
  </si>
  <si>
    <t>2D</t>
  </si>
  <si>
    <t>Imax</t>
  </si>
  <si>
    <t>Digital</t>
  </si>
  <si>
    <t>3D</t>
  </si>
  <si>
    <t>Motion</t>
  </si>
  <si>
    <r>
      <rPr>
        <b/>
        <sz val="10"/>
        <rFont val="Arial"/>
        <family val="2"/>
      </rPr>
      <t>FORMAT</t>
    </r>
  </si>
  <si>
    <r>
      <rPr>
        <b/>
        <sz val="10"/>
        <rFont val="Arial"/>
        <family val="2"/>
      </rPr>
      <t>3D/2D</t>
    </r>
  </si>
  <si>
    <r>
      <rPr>
        <b/>
        <sz val="10"/>
        <rFont val="Arial"/>
        <family val="2"/>
      </rPr>
      <t>NUMBER</t>
    </r>
  </si>
  <si>
    <t>Total NUMBER</t>
  </si>
  <si>
    <r>
      <rPr>
        <b/>
        <sz val="11"/>
        <color theme="1"/>
        <rFont val="Calibri"/>
        <family val="2"/>
        <scheme val="minor"/>
      </rPr>
      <t>SCREENS</t>
    </r>
  </si>
  <si>
    <t>BARRANQUILLA</t>
  </si>
  <si>
    <t>BOGOTA</t>
  </si>
  <si>
    <t>BUCARAMANGA</t>
  </si>
  <si>
    <t>CALI</t>
  </si>
  <si>
    <t>MEDELLIN</t>
  </si>
  <si>
    <t>ALL OTHERS</t>
  </si>
  <si>
    <r>
      <rPr>
        <b/>
        <sz val="10"/>
        <rFont val="Arial"/>
        <family val="2"/>
      </rPr>
      <t>CITY</t>
    </r>
  </si>
  <si>
    <t>Column labels</t>
  </si>
  <si>
    <r>
      <rPr>
        <b/>
        <sz val="11"/>
        <color theme="1"/>
        <rFont val="Calibri"/>
        <family val="2"/>
        <scheme val="minor"/>
      </rPr>
      <t>TOTAL</t>
    </r>
  </si>
  <si>
    <r>
      <rPr>
        <b/>
        <sz val="10"/>
        <rFont val="Arial"/>
        <family val="2"/>
      </rPr>
      <t>FILM MARKET BOX OFFICE, MILLIONS OF COL PESOS</t>
    </r>
  </si>
  <si>
    <r>
      <rPr>
        <b/>
        <sz val="11"/>
        <color theme="1"/>
        <rFont val="Calibri"/>
        <family val="2"/>
        <scheme val="minor"/>
      </rPr>
      <t>FILM MARKET BOX OFFICE, MILLIONS OF USD</t>
    </r>
  </si>
  <si>
    <t>Source: Calculated by Proimágenes Colombia with figures from CADBOX. Methodology by Fedesarrollo.</t>
  </si>
  <si>
    <r>
      <rPr>
        <b/>
        <sz val="10"/>
        <rFont val="Arial"/>
        <family val="2"/>
      </rPr>
      <t>ADMISSIONS 1st ½ Yr</t>
    </r>
  </si>
  <si>
    <r>
      <rPr>
        <b/>
        <sz val="10"/>
        <rFont val="Arial"/>
        <family val="2"/>
      </rPr>
      <t>ADMISSIONS 2nd ½ Yr</t>
    </r>
  </si>
  <si>
    <r>
      <rPr>
        <b/>
        <sz val="11"/>
        <color theme="1"/>
        <rFont val="Calibri"/>
        <family val="2"/>
        <scheme val="minor"/>
      </rPr>
      <t>ADMISSIONS-MILLIONS-1st ½ Yr</t>
    </r>
  </si>
  <si>
    <r>
      <rPr>
        <b/>
        <sz val="11"/>
        <color theme="1"/>
        <rFont val="Calibri"/>
        <family val="2"/>
        <scheme val="minor"/>
      </rPr>
      <t>ADMISSIONS-MILLIONS-2nd ½ Yr</t>
    </r>
  </si>
  <si>
    <t>AVERAGE EXCHANGE RATE 12/31/2014</t>
  </si>
  <si>
    <t>(All)</t>
  </si>
  <si>
    <r>
      <rPr>
        <b/>
        <sz val="11"/>
        <color theme="1"/>
        <rFont val="Calibri"/>
        <family val="2"/>
        <scheme val="minor"/>
      </rPr>
      <t>INCREASE</t>
    </r>
  </si>
  <si>
    <t>Source: Calculated by Proimágenes Colombia with figures from SIREC. Methodology by Fedesarrollo.</t>
  </si>
  <si>
    <t xml:space="preserve"> </t>
  </si>
  <si>
    <r>
      <rPr>
        <sz val="11"/>
        <color theme="1"/>
        <rFont val="Calibri"/>
        <family val="2"/>
        <scheme val="minor"/>
      </rPr>
      <t>Monte Adentro</t>
    </r>
  </si>
  <si>
    <r>
      <rPr>
        <sz val="11"/>
        <color theme="1"/>
        <rFont val="Calibri"/>
        <family val="2"/>
        <scheme val="minor"/>
      </rPr>
      <t>Indelible Landscape</t>
    </r>
  </si>
  <si>
    <t>VARIATION 2014-2015</t>
  </si>
  <si>
    <t>Suma de AÑO-SEMESTRE</t>
  </si>
  <si>
    <t>Source: Calculated by Proimágenes Colombia with figures from CADBOX. Methodology by Fedesarrollo.
DANE: 2015 population projection.</t>
  </si>
  <si>
    <t>* In 2015, per capita admissions (admissions/inhabitants) increased by 24.98% compared to 2014.</t>
  </si>
  <si>
    <t>VARIATION 2014-2015</t>
  </si>
  <si>
    <t>AVERAGE EXCHANGE RATE 12/31/2015</t>
  </si>
  <si>
    <t>* In 2015, Colombian films accounted for 10.65% of the total number of releases.</t>
  </si>
  <si>
    <t>Total</t>
  </si>
  <si>
    <t>* Admissions in 2015 grew by 26.4% compared to 2014, for a total of 58,807,027 admissions.</t>
  </si>
  <si>
    <t xml:space="preserve">* Admissions increased by 30.51% in the first half of 2015 and by 22.27% in the second half of 2015, compared to the first half and second half of 2014.                                                                                                                      * In the first half of 2015, 155 films were exhibited, while 183 were exhibited in the second half of the year. This demonstrates that a greater number of films exhibited does not necessarily result in a greater number of admissions. </t>
  </si>
  <si>
    <t xml:space="preserve">Source: Calculated by Proimágenes Colombia with figures from CADBOX. Methodology by Fedesarrollo.
Average USD-Colombian peso exchange rate for December 2014: COP 2,000.68.                                                                                                                                                                                                                              Average USD-Colombian peso exchange rate for December 2015: COP 2,746.47 (37.28% higher than the average rate in December 2014) </t>
  </si>
  <si>
    <t>Box office receipts in 2015 exceeded 2014 revenues by 108,175,559,077 pesos, an increase of 28.17%. The dollar value of box office receipts was 179,215,193, which was affected by the devaluation of the Colombian peso.</t>
  </si>
  <si>
    <t xml:space="preserve">* In 2015, 338 films were released, 64 more than in 2014.
</t>
  </si>
  <si>
    <t>* In 2015, 36 Colombian films were released, 8 more than in 2014. In the first half of 2015, 15 films were released, while 21 were released in the second half of the year.</t>
  </si>
  <si>
    <r>
      <rPr>
        <b/>
        <sz val="10"/>
        <rFont val="Arial"/>
        <family val="2"/>
      </rPr>
      <t>BOX OFFICE</t>
    </r>
  </si>
  <si>
    <r>
      <rPr>
        <b/>
        <sz val="10"/>
        <rFont val="Arial"/>
        <family val="2"/>
      </rPr>
      <t>ADMISSIONS</t>
    </r>
  </si>
  <si>
    <r>
      <rPr>
        <b/>
        <sz val="11"/>
        <color theme="1"/>
        <rFont val="Calibri"/>
        <family val="2"/>
        <scheme val="minor"/>
      </rPr>
      <t xml:space="preserve">1. </t>
    </r>
    <r>
      <rPr>
        <b/>
        <sz val="11"/>
        <color theme="1"/>
        <rFont val="Calibri"/>
        <family val="2"/>
        <scheme val="minor"/>
      </rPr>
      <t>FILM MARKET TRENDS IN COLOMBIA</t>
    </r>
  </si>
  <si>
    <r>
      <rPr>
        <b/>
        <sz val="11"/>
        <color theme="1"/>
        <rFont val="Calibri"/>
        <family val="2"/>
        <scheme val="minor"/>
      </rPr>
      <t>YEAR</t>
    </r>
  </si>
  <si>
    <r>
      <rPr>
        <b/>
        <sz val="10"/>
        <rFont val="Arial"/>
        <family val="2"/>
      </rPr>
      <t>ADMISSIONS</t>
    </r>
  </si>
  <si>
    <t>VARIATION 2014-2015</t>
  </si>
  <si>
    <r>
      <rPr>
        <b/>
        <sz val="11"/>
        <color theme="1"/>
        <rFont val="Calibri"/>
        <family val="2"/>
        <scheme val="minor"/>
      </rPr>
      <t xml:space="preserve">1. </t>
    </r>
    <r>
      <rPr>
        <b/>
        <sz val="11"/>
        <color theme="1"/>
        <rFont val="Calibri"/>
        <family val="2"/>
        <scheme val="minor"/>
      </rPr>
      <t>FILM MARKET TRENDS IN COLOMBIA</t>
    </r>
  </si>
  <si>
    <r>
      <rPr>
        <b/>
        <sz val="10"/>
        <rFont val="Arial"/>
        <family val="2"/>
      </rPr>
      <t>YEAR</t>
    </r>
  </si>
  <si>
    <r>
      <rPr>
        <b/>
        <sz val="10"/>
        <rFont val="Arial"/>
        <family val="2"/>
      </rPr>
      <t>1/2-YR PERIOD</t>
    </r>
  </si>
  <si>
    <t>Source: Calculated by Proimágenes Colombia with figures from CADBOX. Methodology by Fedesarrollo.</t>
  </si>
  <si>
    <r>
      <rPr>
        <b/>
        <sz val="11"/>
        <color theme="1"/>
        <rFont val="Calibri"/>
        <family val="2"/>
        <scheme val="minor"/>
      </rPr>
      <t xml:space="preserve">1. </t>
    </r>
    <r>
      <rPr>
        <b/>
        <sz val="11"/>
        <color theme="1"/>
        <rFont val="Calibri"/>
        <family val="2"/>
        <scheme val="minor"/>
      </rPr>
      <t>FILM MARKET TRENDS IN COLOMBIA</t>
    </r>
  </si>
  <si>
    <r>
      <rPr>
        <b/>
        <sz val="10"/>
        <rFont val="Arial"/>
        <family val="2"/>
      </rPr>
      <t>YEAR</t>
    </r>
  </si>
  <si>
    <r>
      <rPr>
        <b/>
        <sz val="11"/>
        <color theme="1"/>
        <rFont val="Calibri"/>
        <family val="2"/>
        <scheme val="minor"/>
      </rPr>
      <t xml:space="preserve">1. </t>
    </r>
    <r>
      <rPr>
        <b/>
        <sz val="11"/>
        <color theme="1"/>
        <rFont val="Calibri"/>
        <family val="2"/>
        <scheme val="minor"/>
      </rPr>
      <t>FILM MARKET TRENDS IN COLOMBIA</t>
    </r>
  </si>
  <si>
    <r>
      <rPr>
        <b/>
        <sz val="10"/>
        <rFont val="Arial"/>
        <family val="2"/>
      </rPr>
      <t>YEAR</t>
    </r>
  </si>
  <si>
    <t>Source: Calculated by Proimágenes Colombia with figures from CADBOX. Methodology by Fedesarrollo.</t>
  </si>
  <si>
    <r>
      <rPr>
        <b/>
        <sz val="11"/>
        <color theme="1"/>
        <rFont val="Calibri"/>
        <family val="2"/>
        <scheme val="minor"/>
      </rPr>
      <t xml:space="preserve">1. </t>
    </r>
    <r>
      <rPr>
        <b/>
        <sz val="11"/>
        <color theme="1"/>
        <rFont val="Calibri"/>
        <family val="2"/>
        <scheme val="minor"/>
      </rPr>
      <t>FILM MARKET TRENDS IN COLOMBIA</t>
    </r>
  </si>
  <si>
    <r>
      <rPr>
        <b/>
        <sz val="10"/>
        <rFont val="Arial"/>
        <family val="2"/>
      </rPr>
      <t>YEAR</t>
    </r>
  </si>
  <si>
    <t>Source: Calculated by Proimágenes Colombia with figures from CADBOX. Methodology by Fedesarrollo.</t>
  </si>
  <si>
    <r>
      <rPr>
        <b/>
        <sz val="11"/>
        <color theme="1"/>
        <rFont val="Calibri"/>
        <family val="2"/>
        <scheme val="minor"/>
      </rPr>
      <t xml:space="preserve">1. </t>
    </r>
    <r>
      <rPr>
        <b/>
        <sz val="11"/>
        <color theme="1"/>
        <rFont val="Calibri"/>
        <family val="2"/>
        <scheme val="minor"/>
      </rPr>
      <t>FILM MARKET TRENDS IN COLOMBIA</t>
    </r>
  </si>
  <si>
    <r>
      <rPr>
        <b/>
        <sz val="10"/>
        <rFont val="Arial"/>
        <family val="2"/>
      </rPr>
      <t>YEAR</t>
    </r>
  </si>
  <si>
    <r>
      <rPr>
        <b/>
        <sz val="10"/>
        <rFont val="Arial"/>
        <family val="2"/>
      </rPr>
      <t>COLOMBIAN FILM RELEASES</t>
    </r>
  </si>
  <si>
    <t>Source: Calculated by Proimágenes Colombia with figures from CADBOX. Methodology by Fedesarrollo.</t>
  </si>
  <si>
    <r>
      <rPr>
        <b/>
        <sz val="11"/>
        <color theme="1"/>
        <rFont val="Calibri"/>
        <family val="2"/>
        <scheme val="minor"/>
      </rPr>
      <t xml:space="preserve">1. </t>
    </r>
    <r>
      <rPr>
        <b/>
        <sz val="11"/>
        <color theme="1"/>
        <rFont val="Calibri"/>
        <family val="2"/>
        <scheme val="minor"/>
      </rPr>
      <t>FILM MARKET TRENDS IN COLOMBIA</t>
    </r>
  </si>
  <si>
    <r>
      <rPr>
        <b/>
        <sz val="10"/>
        <rFont val="Arial"/>
        <family val="2"/>
      </rPr>
      <t>YEAR</t>
    </r>
  </si>
  <si>
    <t>Row labels</t>
  </si>
  <si>
    <t>Total NUMBER</t>
  </si>
  <si>
    <t>Row labels</t>
  </si>
  <si>
    <t>35mm</t>
  </si>
  <si>
    <t>2D</t>
  </si>
  <si>
    <t>2D</t>
  </si>
  <si>
    <t>35mm</t>
  </si>
  <si>
    <t>2D</t>
  </si>
  <si>
    <t>Imax</t>
  </si>
  <si>
    <t>3D</t>
  </si>
  <si>
    <t>Digital</t>
  </si>
  <si>
    <t>3D</t>
  </si>
  <si>
    <t>35mm</t>
  </si>
  <si>
    <t>2D</t>
  </si>
  <si>
    <t>Imax</t>
  </si>
  <si>
    <t>3D</t>
  </si>
  <si>
    <t>Digital</t>
  </si>
  <si>
    <t>3D</t>
  </si>
  <si>
    <t>Total</t>
  </si>
  <si>
    <t>Digital</t>
  </si>
  <si>
    <t>2D</t>
  </si>
  <si>
    <t>35mm</t>
  </si>
  <si>
    <t>2D</t>
  </si>
  <si>
    <t>Total</t>
  </si>
  <si>
    <t>Imax</t>
  </si>
  <si>
    <t>3D</t>
  </si>
  <si>
    <t>Digital</t>
  </si>
  <si>
    <t>3D</t>
  </si>
  <si>
    <t>Digital</t>
  </si>
  <si>
    <t>2D</t>
  </si>
  <si>
    <t>35mm</t>
  </si>
  <si>
    <t>2D</t>
  </si>
  <si>
    <t>Imax</t>
  </si>
  <si>
    <t>3D</t>
  </si>
  <si>
    <t>Digital</t>
  </si>
  <si>
    <t>3D</t>
  </si>
  <si>
    <t>Digital</t>
  </si>
  <si>
    <t>2D</t>
  </si>
  <si>
    <t>35mm</t>
  </si>
  <si>
    <t>2D</t>
  </si>
  <si>
    <t>3D</t>
  </si>
  <si>
    <t>2D</t>
  </si>
  <si>
    <t>Imax</t>
  </si>
  <si>
    <t>3D</t>
  </si>
  <si>
    <t>Digital</t>
  </si>
  <si>
    <t>3D</t>
  </si>
  <si>
    <t>Digital</t>
  </si>
  <si>
    <t>2D</t>
  </si>
  <si>
    <t>35mm</t>
  </si>
  <si>
    <t>2D</t>
  </si>
  <si>
    <t>Motion</t>
  </si>
  <si>
    <t>3D</t>
  </si>
  <si>
    <t>Motion</t>
  </si>
  <si>
    <t>2D</t>
  </si>
  <si>
    <t>Imax</t>
  </si>
  <si>
    <t>3D</t>
  </si>
  <si>
    <t>Digital</t>
  </si>
  <si>
    <t>3D</t>
  </si>
  <si>
    <t>Digital</t>
  </si>
  <si>
    <t>2D</t>
  </si>
  <si>
    <t>35mm</t>
  </si>
  <si>
    <t>2D</t>
  </si>
  <si>
    <t>Motion</t>
  </si>
  <si>
    <t>3D</t>
  </si>
  <si>
    <t>Motion</t>
  </si>
  <si>
    <t>2D</t>
  </si>
  <si>
    <t>Imax</t>
  </si>
  <si>
    <t>3D</t>
  </si>
  <si>
    <t>Digital</t>
  </si>
  <si>
    <t>3D</t>
  </si>
  <si>
    <t>Digital</t>
  </si>
  <si>
    <t>2D</t>
  </si>
  <si>
    <r>
      <rPr>
        <b/>
        <sz val="11"/>
        <color theme="1"/>
        <rFont val="Calibri"/>
        <family val="2"/>
        <scheme val="minor"/>
      </rPr>
      <t>YEAR</t>
    </r>
  </si>
  <si>
    <r>
      <rPr>
        <b/>
        <sz val="11"/>
        <color theme="1"/>
        <rFont val="Calibri"/>
        <family val="2"/>
        <scheme val="minor"/>
      </rPr>
      <t xml:space="preserve">1. </t>
    </r>
    <r>
      <rPr>
        <b/>
        <sz val="11"/>
        <color theme="1"/>
        <rFont val="Calibri"/>
        <family val="2"/>
        <scheme val="minor"/>
      </rPr>
      <t>FILM MARKET TRENDS IN COLOMBIA</t>
    </r>
  </si>
  <si>
    <t>1/2-Yr PERIOD</t>
  </si>
  <si>
    <r>
      <rPr>
        <b/>
        <sz val="10"/>
        <rFont val="Arial"/>
        <family val="2"/>
      </rPr>
      <t>YEAR</t>
    </r>
  </si>
  <si>
    <r>
      <rPr>
        <b/>
        <sz val="10"/>
        <rFont val="Arial"/>
        <family val="2"/>
      </rPr>
      <t>1/2-YR PERIOD</t>
    </r>
  </si>
  <si>
    <r>
      <rPr>
        <b/>
        <sz val="10"/>
        <rFont val="Arial"/>
        <family val="2"/>
      </rPr>
      <t>BOX OFFICE</t>
    </r>
  </si>
  <si>
    <r>
      <rPr>
        <b/>
        <sz val="10"/>
        <rFont val="Arial"/>
        <family val="2"/>
      </rPr>
      <t>ADMISSIONS</t>
    </r>
  </si>
  <si>
    <t>Total ADMISSIONS</t>
  </si>
  <si>
    <t>Row labels</t>
  </si>
  <si>
    <t>Total</t>
  </si>
  <si>
    <t>BARRANQUILLA</t>
  </si>
  <si>
    <t>BOGOTA</t>
  </si>
  <si>
    <t>BUCARAMANGA</t>
  </si>
  <si>
    <t>CALI</t>
  </si>
  <si>
    <t>MEDELLIN</t>
  </si>
  <si>
    <t>BARRANQUILLA</t>
  </si>
  <si>
    <t>ALL OTHERS</t>
  </si>
  <si>
    <t>BOGOTA</t>
  </si>
  <si>
    <t>Total</t>
  </si>
  <si>
    <t>BUCARAMANGA</t>
  </si>
  <si>
    <t>1/2-Yr PERIOD</t>
  </si>
  <si>
    <t>(All)</t>
  </si>
  <si>
    <t>CALI</t>
  </si>
  <si>
    <t>MEDELLIN</t>
  </si>
  <si>
    <t>Total ADMISSIONS</t>
  </si>
  <si>
    <t>Column labels</t>
  </si>
  <si>
    <t>ALL OTHERS</t>
  </si>
  <si>
    <t>Row labels</t>
  </si>
  <si>
    <t>Total</t>
  </si>
  <si>
    <t>BARRANQUILLA</t>
  </si>
  <si>
    <t>BARRANQUILLA</t>
  </si>
  <si>
    <t>BOGOTA</t>
  </si>
  <si>
    <t>BOGOTA</t>
  </si>
  <si>
    <t>BUCARAMANGA</t>
  </si>
  <si>
    <t>BUCARAMANGA</t>
  </si>
  <si>
    <t>CALI</t>
  </si>
  <si>
    <t>CALI</t>
  </si>
  <si>
    <t>MEDELLIN</t>
  </si>
  <si>
    <t>MEDELLIN</t>
  </si>
  <si>
    <t>ALL OTHERS</t>
  </si>
  <si>
    <t>ALL OTHERS</t>
  </si>
  <si>
    <t>BARRANQUILLA</t>
  </si>
  <si>
    <t>Total</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</si>
  <si>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</si>
  <si>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</si>
  <si>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</si>
  <si>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</si>
  <si>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</si>
  <si>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</si>
  <si>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</si>
  <si>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</si>
  <si>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</si>
  <si>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</si>
  <si>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</si>
  <si>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</si>
  <si>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</si>
  <si>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</si>
  <si>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</si>
  <si>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</si>
  <si>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</si>
  <si>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</si>
  <si>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</si>
  <si>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</si>
  <si>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</si>
  <si>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</si>
  <si>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</si>
  <si>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</si>
  <si>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</si>
  <si>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</si>
  <si>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</si>
  <si>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</si>
  <si>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</si>
  <si>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</si>
  <si>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</si>
  <si>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</si>
  <si>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</si>
  <si>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</si>
  <si>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</si>
  <si>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</si>
  <si>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</si>
  <si>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</si>
  <si>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</si>
  <si>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</si>
  <si>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</si>
  <si>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</si>
  <si>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</si>
  <si>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</si>
  <si>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</si>
  <si>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</si>
  <si>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</si>
  <si>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</si>
  <si>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</si>
  <si>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</si>
  <si>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</si>
  <si>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</si>
  <si>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</si>
  <si>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</si>
  <si>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</si>
  <si>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</si>
  <si>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</si>
  <si>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</si>
  <si>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</si>
  <si>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</si>
  <si>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</si>
  <si>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</si>
  <si>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</si>
  <si>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</si>
  <si>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</si>
  <si>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</si>
  <si>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</si>
  <si>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</si>
  <si>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</si>
  <si>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</si>
  <si>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</si>
  <si>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</si>
  <si>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</si>
  <si>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</si>
  <si>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</si>
  <si>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</si>
  <si>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</si>
  <si>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</si>
  <si>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</si>
  <si>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</si>
  <si>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</si>
  <si>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</si>
  <si>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</si>
  <si>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t>BARRANQUILLA</t>
  </si>
  <si>
    <t>BOGOTA</t>
  </si>
  <si>
    <t>BUCARAMANGA</t>
  </si>
  <si>
    <t>CALI</t>
  </si>
  <si>
    <t>MEDELLIN</t>
  </si>
  <si>
    <t>ALL OTHERS</t>
  </si>
  <si>
    <r>
      <rPr>
        <b/>
        <sz val="11"/>
        <color theme="1"/>
        <rFont val="Calibri"/>
        <family val="2"/>
        <scheme val="minor"/>
      </rPr>
      <t>CITY</t>
    </r>
  </si>
  <si>
    <t>BOGOTA</t>
  </si>
  <si>
    <t>ALL OTHERS</t>
  </si>
  <si>
    <t>CALI</t>
  </si>
  <si>
    <t>MEDELLIN</t>
  </si>
  <si>
    <t>BUCARAMANGA</t>
  </si>
  <si>
    <t>BARRANQUILLA</t>
  </si>
  <si>
    <t>Source: Calculated by Proimágenes Colombia with figures from CADBOX. Methodology by Fedesarrollo.</t>
  </si>
  <si>
    <r>
      <rPr>
        <b/>
        <sz val="11"/>
        <color theme="1"/>
        <rFont val="Calibri"/>
        <family val="2"/>
        <scheme val="minor"/>
      </rPr>
      <t>CITY</t>
    </r>
  </si>
  <si>
    <t>BOGOTA</t>
  </si>
  <si>
    <t>ALL OTHERS</t>
  </si>
  <si>
    <t>CALI</t>
  </si>
  <si>
    <t>MEDELLIN</t>
  </si>
  <si>
    <t>BUCARAMANGA</t>
  </si>
  <si>
    <t>BARRANQUILLA</t>
  </si>
  <si>
    <r>
      <rPr>
        <b/>
        <sz val="11"/>
        <color theme="1"/>
        <rFont val="Calibri"/>
        <family val="2"/>
        <scheme val="minor"/>
      </rPr>
      <t>TOTAL</t>
    </r>
  </si>
  <si>
    <t>* The number of screens increased by 65 from 2014 to 2015.</t>
  </si>
  <si>
    <r>
      <t>* In 2015 film admissions increased in all cities, compared to 2014.  Bogota</t>
    </r>
    <r>
      <rPr>
        <sz val="11"/>
        <color rgb="FFFF0000"/>
        <rFont val="Calibri"/>
        <family val="2"/>
        <scheme val="minor"/>
      </rPr>
      <t xml:space="preserve"> </t>
    </r>
    <r>
      <rPr>
        <sz val="11"/>
        <rFont val="Calibri"/>
        <family val="2"/>
        <scheme val="minor"/>
      </rPr>
      <t xml:space="preserve">remained </t>
    </r>
    <r>
      <rPr>
        <sz val="11"/>
        <color theme="1"/>
        <rFont val="Calibri"/>
        <family val="2"/>
        <scheme val="minor"/>
      </rPr>
      <t xml:space="preserve">in the top spot for admissions, with a total of 20,630,299.
* Cali was the city with the most film admissions after Bogota, with 5,492,982, followed by Medellin (5,200,287), Bucaramanga (2,770,303), and Barranquilla (2,554,452). Cali went from 81 screens in 2014 to 87 in 2015, while Medellin had 7 new cinema screens for 2015.
* Admissions in all other cities in the country (“All Others”) added up to 22,158,704. These cities showed a greater growth in admissions (42.34%) thanks to an increased number of cinema screens.
* Of the five major cities, Medellin had the greatest growth in admissions, with an increase of 28.06%.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</si>
</sst>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0.00\ _€_-;\-* #,##0.00\ _€_-;_-* &quot;-&quot;??\ _€_-;_-@_-"/>
    <numFmt numFmtId="165" formatCode="_-* #,##0.0\ _€_-;\-* #,##0.0\ _€_-;_-* &quot;-&quot;??\ _€_-;_-@_-"/>
    <numFmt numFmtId="166" formatCode="_-* #,##0\ _€_-;\-* #,##0\ _€_-;_-* &quot;-&quot;??\ _€_-;_-@_-"/>
    <numFmt numFmtId="167" formatCode="0.0"/>
    <numFmt numFmtId="168" formatCode="_(* #,##0_);_(* \(#,##0\);_(* &quot;-&quot;??_);_(@_)"/>
    <numFmt numFmtId="169" formatCode="&quot;$&quot;#,##0.00;[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b/>
      <sz val="10"/>
      <name val="Arial"/>
      <family val="2"/>
    </font>
    <font>
      <sz val="9"/>
      <name val="Arial"/>
      <family val="2"/>
    </font>
    <font>
      <b/>
      <sz val="9"/>
      <name val="Arial"/>
      <family val="2"/>
    </font>
    <font>
      <sz val="10"/>
      <name val="Arial"/>
      <family val="2"/>
    </font>
    <font>
      <u/>
      <sz val="8"/>
      <color rgb="FF0000FF"/>
      <name val="Calibri"/>
      <family val="2"/>
      <scheme val="minor"/>
    </font>
    <font>
      <u/>
      <sz val="8"/>
      <color rgb="FF800080"/>
      <name val="Calibri"/>
      <family val="2"/>
      <scheme val="minor"/>
    </font>
    <font>
      <sz val="11"/>
      <color indexed="8"/>
      <name val="Calibri"/>
      <family val="2"/>
    </font>
    <font>
      <sz val="11"/>
      <name val="Calibri"/>
      <family val="2"/>
      <scheme val="minor"/>
    </font>
    <font>
      <sz val="9"/>
      <color indexed="81"/>
      <name val="Calibri"/>
      <family val="2"/>
    </font>
    <font>
      <b/>
      <sz val="9"/>
      <color indexed="81"/>
      <name val="Calibri"/>
      <family val="2"/>
    </font>
    <font>
      <sz val="9"/>
      <color indexed="81"/>
      <name val="Tahoma"/>
      <charset val="1"/>
    </font>
    <font>
      <b/>
      <sz val="9"/>
      <color indexed="81"/>
      <name val="Tahoma"/>
      <charset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4" tint="0.79998168889431442"/>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xf numFmtId="0" fontId="20" fillId="0" borderId="0"/>
    <xf numFmtId="0" fontId="23" fillId="0" borderId="0" applyNumberFormat="0" applyFill="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120">
    <xf numFmtId="0" fontId="0" fillId="0" borderId="0" xfId="0"/>
    <xf numFmtId="0" fontId="0" fillId="33" borderId="0" xfId="0" applyFill="1"/>
    <xf numFmtId="0" fontId="0" fillId="0" borderId="10" xfId="0" applyBorder="1" applyAlignment="1">
      <alignment horizontal="center" vertical="center"/>
    </xf>
    <xf numFmtId="0" fontId="16" fillId="33" borderId="10" xfId="0" applyFont="1" applyFill="1" applyBorder="1" applyAlignment="1">
      <alignment horizontal="center" vertical="center"/>
    </xf>
    <xf numFmtId="166" fontId="0" fillId="33" borderId="10" xfId="1"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19"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166" fontId="0" fillId="0" borderId="10" xfId="1" applyNumberFormat="1" applyFont="1" applyBorder="1"/>
    <xf numFmtId="0" fontId="0" fillId="33" borderId="0" xfId="0" applyFill="1" applyAlignment="1">
      <alignment horizontal="left"/>
    </xf>
    <xf numFmtId="0" fontId="0" fillId="33" borderId="0" xfId="0" applyNumberFormat="1" applyFill="1"/>
    <xf numFmtId="164" fontId="0" fillId="33" borderId="10" xfId="0" applyNumberFormat="1" applyFill="1" applyBorder="1"/>
    <xf numFmtId="2" fontId="0" fillId="33" borderId="10" xfId="0" applyNumberFormat="1" applyFill="1" applyBorder="1"/>
    <xf numFmtId="0" fontId="0" fillId="33" borderId="0" xfId="0" applyFill="1" applyBorder="1"/>
    <xf numFmtId="3" fontId="21" fillId="33" borderId="0" xfId="44" applyNumberFormat="1" applyFont="1" applyFill="1" applyBorder="1" applyAlignment="1">
      <alignment horizontal="right"/>
    </xf>
    <xf numFmtId="3" fontId="21" fillId="33" borderId="10" xfId="44" applyNumberFormat="1" applyFont="1" applyFill="1" applyBorder="1" applyAlignment="1">
      <alignment horizontal="right"/>
    </xf>
    <xf numFmtId="2" fontId="0" fillId="33" borderId="10" xfId="0" applyNumberFormat="1" applyFill="1" applyBorder="1" applyAlignment="1">
      <alignment horizontal="center" vertical="center"/>
    </xf>
    <xf numFmtId="0" fontId="0" fillId="33" borderId="0" xfId="0" applyFill="1" applyAlignment="1">
      <alignment wrapText="1"/>
    </xf>
    <xf numFmtId="164" fontId="0" fillId="33" borderId="0" xfId="0" applyNumberFormat="1" applyFill="1"/>
    <xf numFmtId="0" fontId="19"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9" fillId="0" borderId="10" xfId="0" applyNumberFormat="1" applyFont="1" applyFill="1" applyBorder="1" applyAlignment="1" applyProtection="1">
      <alignment horizontal="center" vertical="center" wrapText="1"/>
    </xf>
    <xf numFmtId="0" fontId="19" fillId="0" borderId="10" xfId="0" applyNumberFormat="1" applyFont="1" applyFill="1" applyBorder="1" applyAlignment="1" applyProtection="1">
      <alignment horizontal="center"/>
    </xf>
    <xf numFmtId="0" fontId="19" fillId="0" borderId="10" xfId="0" applyNumberFormat="1" applyFont="1" applyFill="1" applyBorder="1" applyAlignment="1" applyProtection="1">
      <alignment horizontal="center" wrapText="1"/>
    </xf>
    <xf numFmtId="166" fontId="0" fillId="33" borderId="0" xfId="0" applyNumberFormat="1" applyFill="1" applyBorder="1"/>
    <xf numFmtId="165" fontId="0" fillId="33" borderId="0" xfId="0" applyNumberFormat="1" applyFill="1" applyBorder="1"/>
    <xf numFmtId="164" fontId="0" fillId="33" borderId="0" xfId="0" applyNumberFormat="1" applyFill="1" applyBorder="1"/>
    <xf numFmtId="2" fontId="0" fillId="33" borderId="0" xfId="0" applyNumberFormat="1" applyFill="1" applyBorder="1"/>
    <xf numFmtId="166" fontId="0" fillId="0" borderId="10" xfId="1" applyNumberFormat="1" applyFont="1" applyBorder="1" applyAlignment="1">
      <alignment horizontal="center" vertical="center"/>
    </xf>
    <xf numFmtId="0" fontId="18" fillId="0" borderId="19" xfId="0" applyNumberFormat="1" applyFont="1" applyFill="1" applyBorder="1" applyAlignment="1" applyProtection="1">
      <alignment horizontal="center"/>
    </xf>
    <xf numFmtId="0" fontId="0" fillId="0" borderId="19" xfId="0" applyBorder="1" applyAlignment="1">
      <alignment horizontal="center"/>
    </xf>
    <xf numFmtId="0" fontId="16" fillId="34" borderId="10" xfId="0" applyFont="1" applyFill="1" applyBorder="1" applyAlignment="1">
      <alignment horizontal="center" vertical="center"/>
    </xf>
    <xf numFmtId="0" fontId="16" fillId="34" borderId="10" xfId="0" applyFont="1" applyFill="1" applyBorder="1" applyAlignment="1">
      <alignment horizontal="left" vertical="center"/>
    </xf>
    <xf numFmtId="0" fontId="0" fillId="0" borderId="10" xfId="0" applyBorder="1" applyAlignment="1">
      <alignment horizontal="left" vertical="center"/>
    </xf>
    <xf numFmtId="166" fontId="16" fillId="34" borderId="10" xfId="1" applyNumberFormat="1" applyFont="1" applyFill="1" applyBorder="1" applyAlignment="1">
      <alignment horizontal="center" vertical="center"/>
    </xf>
    <xf numFmtId="166" fontId="0" fillId="33" borderId="0" xfId="0" applyNumberFormat="1" applyFill="1"/>
    <xf numFmtId="0" fontId="18" fillId="33" borderId="10" xfId="0" applyNumberFormat="1" applyFont="1" applyFill="1" applyBorder="1" applyAlignment="1" applyProtection="1">
      <alignment horizontal="center" vertical="center" wrapText="1"/>
    </xf>
    <xf numFmtId="0" fontId="16" fillId="33" borderId="0" xfId="0" applyFont="1" applyFill="1" applyBorder="1" applyAlignment="1"/>
    <xf numFmtId="0" fontId="16" fillId="33" borderId="19" xfId="0" applyFont="1" applyFill="1" applyBorder="1"/>
    <xf numFmtId="168" fontId="0" fillId="33" borderId="0" xfId="0" applyNumberFormat="1" applyFill="1"/>
    <xf numFmtId="0" fontId="16" fillId="33" borderId="19" xfId="0" applyFont="1" applyFill="1" applyBorder="1" applyAlignment="1">
      <alignment horizontal="center" vertical="center"/>
    </xf>
    <xf numFmtId="0" fontId="0" fillId="33" borderId="19" xfId="0" applyFill="1" applyBorder="1" applyAlignment="1">
      <alignment horizontal="center" vertical="center"/>
    </xf>
    <xf numFmtId="0" fontId="0" fillId="33" borderId="19" xfId="0" applyFill="1" applyBorder="1"/>
    <xf numFmtId="0" fontId="16" fillId="34" borderId="19" xfId="0" applyFont="1" applyFill="1" applyBorder="1" applyAlignment="1">
      <alignment horizontal="center" vertical="center"/>
    </xf>
    <xf numFmtId="0" fontId="16" fillId="34" borderId="19" xfId="0" applyFont="1" applyFill="1" applyBorder="1" applyAlignment="1">
      <alignment horizontal="center" vertical="center" wrapText="1"/>
    </xf>
    <xf numFmtId="0" fontId="0" fillId="0" borderId="19" xfId="0" applyBorder="1" applyAlignment="1">
      <alignment horizontal="left" vertical="center"/>
    </xf>
    <xf numFmtId="0" fontId="16" fillId="34" borderId="19" xfId="0" applyFont="1" applyFill="1" applyBorder="1" applyAlignment="1">
      <alignment horizontal="left" vertical="center"/>
    </xf>
    <xf numFmtId="2" fontId="0" fillId="33" borderId="19" xfId="0" applyNumberFormat="1" applyFill="1" applyBorder="1" applyAlignment="1">
      <alignment horizontal="center" vertical="center"/>
    </xf>
    <xf numFmtId="0" fontId="0" fillId="33" borderId="0" xfId="0" applyFill="1" applyBorder="1" applyAlignment="1">
      <alignment horizontal="center" vertical="center"/>
    </xf>
    <xf numFmtId="166" fontId="0" fillId="33" borderId="0" xfId="1" applyNumberFormat="1" applyFont="1" applyFill="1" applyBorder="1" applyAlignment="1">
      <alignment horizontal="center" vertical="center"/>
    </xf>
    <xf numFmtId="166" fontId="0" fillId="0" borderId="19" xfId="1" applyNumberFormat="1" applyFont="1" applyBorder="1"/>
    <xf numFmtId="166" fontId="0" fillId="0" borderId="0" xfId="1" applyNumberFormat="1" applyFont="1" applyBorder="1"/>
    <xf numFmtId="0" fontId="18" fillId="33" borderId="19" xfId="0" applyNumberFormat="1" applyFont="1" applyFill="1" applyBorder="1" applyAlignment="1" applyProtection="1">
      <alignment horizontal="center" vertical="center"/>
    </xf>
    <xf numFmtId="164" fontId="0" fillId="33" borderId="19" xfId="0" applyNumberFormat="1" applyFill="1" applyBorder="1"/>
    <xf numFmtId="166" fontId="0" fillId="33" borderId="0" xfId="1" applyNumberFormat="1" applyFont="1" applyFill="1"/>
    <xf numFmtId="0" fontId="19" fillId="33" borderId="10" xfId="0" applyNumberFormat="1" applyFont="1" applyFill="1" applyBorder="1" applyAlignment="1" applyProtection="1">
      <alignment horizontal="center" vertical="center" wrapText="1"/>
    </xf>
    <xf numFmtId="164" fontId="0" fillId="33" borderId="19" xfId="1" applyFont="1" applyFill="1" applyBorder="1" applyAlignment="1">
      <alignment horizontal="center" vertical="center"/>
    </xf>
    <xf numFmtId="164" fontId="0" fillId="33" borderId="19" xfId="1" applyFont="1" applyFill="1" applyBorder="1"/>
    <xf numFmtId="164" fontId="0" fillId="33" borderId="10" xfId="1" applyNumberFormat="1" applyFont="1" applyFill="1" applyBorder="1" applyAlignment="1">
      <alignment horizontal="center" vertical="center"/>
    </xf>
    <xf numFmtId="164" fontId="0" fillId="33" borderId="0" xfId="1" applyNumberFormat="1" applyFont="1" applyFill="1" applyBorder="1" applyAlignment="1">
      <alignment horizontal="center" vertical="center"/>
    </xf>
    <xf numFmtId="166" fontId="0" fillId="33" borderId="19" xfId="0" applyNumberFormat="1" applyFill="1" applyBorder="1"/>
    <xf numFmtId="167" fontId="0" fillId="33" borderId="19" xfId="0" applyNumberFormat="1" applyFill="1" applyBorder="1"/>
    <xf numFmtId="166" fontId="25" fillId="0" borderId="19" xfId="1" applyNumberFormat="1" applyFont="1" applyBorder="1" applyAlignment="1">
      <alignment horizontal="center"/>
    </xf>
    <xf numFmtId="166" fontId="25" fillId="33" borderId="0" xfId="1" applyNumberFormat="1" applyFont="1" applyFill="1" applyBorder="1" applyAlignment="1">
      <alignment horizontal="center"/>
    </xf>
    <xf numFmtId="0" fontId="0" fillId="33" borderId="0" xfId="0" applyFill="1" applyBorder="1" applyAlignment="1">
      <alignment horizontal="center"/>
    </xf>
    <xf numFmtId="10" fontId="0" fillId="33" borderId="0" xfId="2" applyNumberFormat="1" applyFont="1" applyFill="1" applyBorder="1"/>
    <xf numFmtId="0" fontId="0" fillId="0" borderId="0" xfId="0"/>
    <xf numFmtId="43" fontId="0" fillId="33" borderId="0" xfId="0" applyNumberFormat="1" applyFill="1"/>
    <xf numFmtId="0" fontId="19" fillId="0" borderId="19" xfId="0" applyNumberFormat="1" applyFont="1" applyFill="1" applyBorder="1" applyAlignment="1" applyProtection="1">
      <alignment horizontal="center" vertical="center" wrapText="1"/>
    </xf>
    <xf numFmtId="0" fontId="16" fillId="33" borderId="0" xfId="0" applyFont="1" applyFill="1" applyBorder="1" applyAlignment="1">
      <alignment vertical="center"/>
    </xf>
    <xf numFmtId="0" fontId="16" fillId="33" borderId="19" xfId="0" applyFont="1" applyFill="1" applyBorder="1" applyAlignment="1">
      <alignment vertical="center"/>
    </xf>
    <xf numFmtId="166" fontId="0" fillId="33" borderId="19" xfId="1" applyNumberFormat="1" applyFont="1" applyFill="1" applyBorder="1"/>
    <xf numFmtId="166" fontId="0" fillId="35" borderId="19" xfId="1" applyNumberFormat="1" applyFont="1" applyFill="1" applyBorder="1"/>
    <xf numFmtId="166" fontId="0" fillId="0" borderId="0" xfId="1" applyNumberFormat="1" applyFont="1"/>
    <xf numFmtId="166" fontId="0" fillId="33" borderId="19" xfId="1" applyNumberFormat="1" applyFont="1" applyFill="1" applyBorder="1" applyAlignment="1">
      <alignment horizontal="center" vertical="center"/>
    </xf>
    <xf numFmtId="164" fontId="0" fillId="33" borderId="19" xfId="1" applyNumberFormat="1" applyFont="1" applyFill="1" applyBorder="1" applyAlignment="1">
      <alignment horizontal="center" vertical="center"/>
    </xf>
    <xf numFmtId="0" fontId="0" fillId="0" borderId="19" xfId="0" applyBorder="1" applyAlignment="1">
      <alignment horizontal="center" vertical="center"/>
    </xf>
    <xf numFmtId="2" fontId="0" fillId="33" borderId="19" xfId="0" applyNumberFormat="1" applyFill="1" applyBorder="1"/>
    <xf numFmtId="164" fontId="0" fillId="36" borderId="19" xfId="0" applyNumberFormat="1" applyFill="1" applyBorder="1"/>
    <xf numFmtId="169" fontId="0" fillId="0" borderId="0" xfId="0" applyNumberFormat="1"/>
    <xf numFmtId="169" fontId="0" fillId="33" borderId="0" xfId="0" applyNumberFormat="1" applyFill="1"/>
    <xf numFmtId="0" fontId="16" fillId="33" borderId="10" xfId="0" applyFont="1" applyFill="1" applyBorder="1" applyAlignment="1">
      <alignment horizontal="center"/>
    </xf>
    <xf numFmtId="0" fontId="0" fillId="33" borderId="10" xfId="0" applyFill="1" applyBorder="1" applyAlignment="1">
      <alignment horizontal="center"/>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0" xfId="0" applyFill="1" applyBorder="1" applyAlignment="1">
      <alignment horizontal="left" vertical="top" wrapText="1"/>
    </xf>
    <xf numFmtId="0" fontId="0" fillId="33" borderId="15" xfId="0" applyFill="1" applyBorder="1" applyAlignment="1">
      <alignment horizontal="left" vertical="top" wrapText="1"/>
    </xf>
    <xf numFmtId="0" fontId="0" fillId="33" borderId="16" xfId="0" applyFill="1" applyBorder="1" applyAlignment="1">
      <alignment horizontal="left" vertical="top" wrapText="1"/>
    </xf>
    <xf numFmtId="0" fontId="0" fillId="33" borderId="17" xfId="0" applyFill="1" applyBorder="1" applyAlignment="1">
      <alignment horizontal="left" vertical="top" wrapText="1"/>
    </xf>
    <xf numFmtId="0" fontId="0" fillId="33" borderId="18" xfId="0" applyFill="1" applyBorder="1" applyAlignment="1">
      <alignment horizontal="left" vertical="top" wrapText="1"/>
    </xf>
    <xf numFmtId="0" fontId="0" fillId="33" borderId="19" xfId="0" applyFill="1" applyBorder="1" applyAlignment="1">
      <alignment horizontal="left" wrapText="1"/>
    </xf>
    <xf numFmtId="0" fontId="0" fillId="33" borderId="19" xfId="0" applyFill="1" applyBorder="1" applyAlignment="1">
      <alignment horizontal="left" vertical="top" wrapText="1"/>
    </xf>
    <xf numFmtId="0" fontId="16" fillId="33" borderId="19" xfId="0" applyFont="1" applyFill="1" applyBorder="1" applyAlignment="1">
      <alignment horizontal="center"/>
    </xf>
    <xf numFmtId="0" fontId="0" fillId="33" borderId="12" xfId="0" applyFill="1" applyBorder="1" applyAlignment="1">
      <alignment horizontal="left" vertical="center" wrapText="1"/>
    </xf>
    <xf numFmtId="0" fontId="0" fillId="33" borderId="0" xfId="0" applyFill="1" applyBorder="1" applyAlignment="1">
      <alignment horizontal="left" vertical="center" wrapText="1"/>
    </xf>
    <xf numFmtId="0" fontId="0" fillId="0" borderId="11" xfId="0" applyFill="1"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0" fillId="0" borderId="0" xfId="0" applyFill="1" applyBorder="1" applyAlignment="1">
      <alignment horizontal="left" vertical="top" wrapText="1"/>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0" fillId="0" borderId="18" xfId="0" applyFill="1"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10" fontId="0" fillId="33" borderId="19" xfId="2" applyNumberFormat="1" applyFont="1" applyFill="1" applyBorder="1" applyAlignment="1">
      <alignment horizontal="center" vertical="center"/>
    </xf>
    <xf numFmtId="0" fontId="0" fillId="33" borderId="10" xfId="0" applyFill="1" applyBorder="1" applyAlignment="1">
      <alignment horizontal="left" vertical="top" wrapText="1"/>
    </xf>
    <xf numFmtId="0" fontId="0" fillId="33" borderId="10" xfId="0" applyFill="1" applyBorder="1" applyAlignment="1">
      <alignment horizontal="left" vertical="top"/>
    </xf>
    <xf numFmtId="0" fontId="0" fillId="0" borderId="10" xfId="0" applyFill="1" applyBorder="1" applyAlignment="1">
      <alignment horizontal="left" vertical="top" wrapText="1"/>
    </xf>
    <xf numFmtId="0" fontId="19" fillId="0" borderId="10" xfId="0" applyNumberFormat="1" applyFont="1" applyFill="1" applyBorder="1" applyAlignment="1" applyProtection="1">
      <alignment horizontal="center" vertical="center" wrapText="1"/>
    </xf>
    <xf numFmtId="0" fontId="0" fillId="0" borderId="19" xfId="0" applyFill="1" applyBorder="1" applyAlignment="1">
      <alignment horizontal="left" vertical="top" wrapText="1"/>
    </xf>
    <xf numFmtId="0" fontId="0" fillId="33" borderId="19" xfId="0" applyFill="1" applyBorder="1" applyAlignment="1">
      <alignment horizontal="left" vertical="top"/>
    </xf>
  </cellXfs>
  <cellStyles count="49">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6" builtinId="8" customBuiltin="1"/>
    <cellStyle name="Hipervínculo visitado" xfId="47" builtinId="9" customBuiltin="1"/>
    <cellStyle name="Incorrecto" xfId="9" builtinId="27" customBuiltin="1"/>
    <cellStyle name="Millares" xfId="1" builtinId="3"/>
    <cellStyle name="Millares 2" xfId="48"/>
    <cellStyle name="Neutral" xfId="10" builtinId="28" customBuiltin="1"/>
    <cellStyle name="Normal" xfId="0" builtinId="0"/>
    <cellStyle name="Normal 2" xfId="44"/>
    <cellStyle name="Normal 3" xfId="45"/>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Colombia: Total Number of Admissions</a:t>
            </a:r>
          </a:p>
          <a:p>
            <a:pPr>
              <a:defRPr/>
            </a:pPr>
            <a:r>
              <a:rPr lang="en-US"/>
              <a:t>2007-2015</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1"/>
          <c:order val="0"/>
          <c:tx>
            <c:strRef>
              <c:f>'1. COL. NUME. TOTAL DE EXP.'!$E$29</c:f>
              <c:strCache>
                <c:ptCount val="1"/>
                <c:pt idx="0">
                  <c:v>ADMISSIONS</c:v>
                </c:pt>
              </c:strCache>
            </c:strRef>
          </c:tx>
          <c:invertIfNegative val="0"/>
          <c:dPt>
            <c:idx val="7"/>
            <c:invertIfNegative val="0"/>
            <c:bubble3D val="0"/>
            <c:spPr>
              <a:solidFill>
                <a:schemeClr val="accent2"/>
              </a:solidFill>
            </c:spPr>
            <c:extLst xmlns:c16r2="http://schemas.microsoft.com/office/drawing/2015/06/chart">
              <c:ext xmlns:c16="http://schemas.microsoft.com/office/drawing/2014/chart" uri="{C3380CC4-5D6E-409C-BE32-E72D297353CC}">
                <c16:uniqueId val="{00000001-3DA6-4AE7-AA88-0AA4CCC83A10}"/>
              </c:ext>
            </c:extLst>
          </c:dPt>
          <c:dPt>
            <c:idx val="8"/>
            <c:invertIfNegative val="0"/>
            <c:bubble3D val="0"/>
            <c:spPr>
              <a:solidFill>
                <a:schemeClr val="accent1"/>
              </a:solidFill>
            </c:spPr>
            <c:extLst xmlns:c16r2="http://schemas.microsoft.com/office/drawing/2015/06/chart">
              <c:ext xmlns:c16="http://schemas.microsoft.com/office/drawing/2014/chart" uri="{C3380CC4-5D6E-409C-BE32-E72D297353CC}">
                <c16:uniqueId val="{00000003-3DA6-4AE7-AA88-0AA4CCC83A10}"/>
              </c:ext>
            </c:extLst>
          </c:dPt>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 COL. NUME. TOTAL DE EXP.'!$C$30:$C$38</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'1. COL. NUME. TOTAL DE EXP.'!$F$30:$F$38</c:f>
              <c:numCache>
                <c:formatCode>_-* #,##0.00\ _€_-;\-* #,##0.00\ _€_-;_-* "-"??\ _€_-;_-@_-</c:formatCode>
                <c:ptCount val="9"/>
                <c:pt idx="0">
                  <c:v>20.668958</c:v>
                </c:pt>
                <c:pt idx="1">
                  <c:v>21.562877</c:v>
                </c:pt>
                <c:pt idx="2">
                  <c:v>27.067685000000001</c:v>
                </c:pt>
                <c:pt idx="3">
                  <c:v>33.655090999999999</c:v>
                </c:pt>
                <c:pt idx="4">
                  <c:v>38.011963000000002</c:v>
                </c:pt>
                <c:pt idx="5">
                  <c:v>40.849316999999999</c:v>
                </c:pt>
                <c:pt idx="6">
                  <c:v>43.278908999999999</c:v>
                </c:pt>
                <c:pt idx="7">
                  <c:v>46.526192000000002</c:v>
                </c:pt>
                <c:pt idx="8">
                  <c:v>58.807026999999998</c:v>
                </c:pt>
              </c:numCache>
            </c:numRef>
          </c:val>
          <c:extLst xmlns:c16r2="http://schemas.microsoft.com/office/drawing/2015/06/chart">
            <c:ext xmlns:c16="http://schemas.microsoft.com/office/drawing/2014/chart" uri="{C3380CC4-5D6E-409C-BE32-E72D297353CC}">
              <c16:uniqueId val="{00000004-3DA6-4AE7-AA88-0AA4CCC83A10}"/>
            </c:ext>
          </c:extLst>
        </c:ser>
        <c:dLbls>
          <c:showLegendKey val="0"/>
          <c:showVal val="0"/>
          <c:showCatName val="0"/>
          <c:showSerName val="0"/>
          <c:showPercent val="0"/>
          <c:showBubbleSize val="0"/>
        </c:dLbls>
        <c:gapWidth val="92"/>
        <c:gapDepth val="75"/>
        <c:shape val="box"/>
        <c:axId val="286205608"/>
        <c:axId val="286274032"/>
        <c:axId val="0"/>
      </c:bar3DChart>
      <c:catAx>
        <c:axId val="286205608"/>
        <c:scaling>
          <c:orientation val="minMax"/>
        </c:scaling>
        <c:delete val="0"/>
        <c:axPos val="b"/>
        <c:numFmt formatCode="General" sourceLinked="1"/>
        <c:majorTickMark val="none"/>
        <c:minorTickMark val="none"/>
        <c:tickLblPos val="nextTo"/>
        <c:txPr>
          <a:bodyPr/>
          <a:lstStyle/>
          <a:p>
            <a:pPr>
              <a:defRPr sz="1200"/>
            </a:pPr>
            <a:endParaRPr lang="es-CO"/>
          </a:p>
        </c:txPr>
        <c:crossAx val="286274032"/>
        <c:crosses val="autoZero"/>
        <c:auto val="1"/>
        <c:lblAlgn val="ctr"/>
        <c:lblOffset val="100"/>
        <c:noMultiLvlLbl val="0"/>
      </c:catAx>
      <c:valAx>
        <c:axId val="286274032"/>
        <c:scaling>
          <c:orientation val="minMax"/>
        </c:scaling>
        <c:delete val="0"/>
        <c:axPos val="l"/>
        <c:title>
          <c:tx>
            <c:rich>
              <a:bodyPr/>
              <a:lstStyle/>
              <a:p>
                <a:pPr>
                  <a:defRPr sz="1200"/>
                </a:pPr>
                <a:r>
                  <a:rPr lang="en-US" sz="1200"/>
                  <a:t>Millions of Admissions</a:t>
                </a:r>
              </a:p>
            </c:rich>
          </c:tx>
          <c:layout/>
          <c:overlay val="0"/>
        </c:title>
        <c:numFmt formatCode="_-* #,##0.00\ _€_-;\-* #,##0.00\ _€_-;_-* &quot;-&quot;??\ _€_-;_-@_-" sourceLinked="1"/>
        <c:majorTickMark val="out"/>
        <c:minorTickMark val="none"/>
        <c:tickLblPos val="nextTo"/>
        <c:crossAx val="286205608"/>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Film Admissions per Capita in Colombia</a:t>
            </a:r>
          </a:p>
          <a:p>
            <a:pPr>
              <a:defRPr/>
            </a:pPr>
            <a:r>
              <a:rPr lang="en-US"/>
              <a:t>2007-2015</a:t>
            </a:r>
          </a:p>
        </c:rich>
      </c:tx>
      <c:layout/>
      <c:overlay val="0"/>
    </c:title>
    <c:autoTitleDeleted val="0"/>
    <c:plotArea>
      <c:layout/>
      <c:lineChart>
        <c:grouping val="standard"/>
        <c:varyColors val="0"/>
        <c:ser>
          <c:idx val="0"/>
          <c:order val="0"/>
          <c:tx>
            <c:strRef>
              <c:f>'2. INDICE ASIST. X HABT.'!$F$6</c:f>
              <c:strCache>
                <c:ptCount val="1"/>
                <c:pt idx="0">
                  <c:v>ADMISSIONS PER CAPITA</c:v>
                </c:pt>
              </c:strCache>
            </c:strRef>
          </c:tx>
          <c:dLbls>
            <c:dLbl>
              <c:idx val="6"/>
              <c:layout>
                <c:manualLayout>
                  <c:x val="-3.9563428374462799E-2"/>
                  <c:y val="-3.8398022368070599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29F-4C8B-9F56-C4D53BFB669F}"/>
                </c:ext>
                <c:ext xmlns:c15="http://schemas.microsoft.com/office/drawing/2012/chart" uri="{CE6537A1-D6FC-4f65-9D91-7224C49458BB}">
                  <c15:layout/>
                </c:ext>
              </c:extLst>
            </c:dLbl>
            <c:dLbl>
              <c:idx val="8"/>
              <c:layout/>
              <c:tx>
                <c:rich>
                  <a:bodyPr/>
                  <a:lstStyle/>
                  <a:p>
                    <a:fld id="{8835623D-DF3F-4A54-A764-6AB4BCB363E1}" type="VALUE">
                      <a:rPr lang="en-US" baseline="0"/>
                      <a:pPr/>
                      <a:t>[VALOR]</a:t>
                    </a:fld>
                    <a:endParaRPr lang="es-CO"/>
                  </a:p>
                </c:rich>
              </c:tx>
              <c:dLblPos val="t"/>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1-F29F-4C8B-9F56-C4D53BFB669F}"/>
                </c:ext>
                <c:ext xmlns:c15="http://schemas.microsoft.com/office/drawing/2012/chart" uri="{CE6537A1-D6FC-4f65-9D91-7224C49458BB}">
                  <c15:layout/>
                  <c15:dlblFieldTable/>
                  <c15:showDataLabelsRange val="0"/>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 INDICE ASIST. X HABT.'!$C$7:$C$15</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 INDICE ASIST. X HABT.'!$F$7:$F$15</c:f>
              <c:numCache>
                <c:formatCode>0.00</c:formatCode>
                <c:ptCount val="9"/>
                <c:pt idx="0">
                  <c:v>0.47053045752413059</c:v>
                </c:pt>
                <c:pt idx="1">
                  <c:v>0.48509157705199374</c:v>
                </c:pt>
                <c:pt idx="2">
                  <c:v>0.60178719180613671</c:v>
                </c:pt>
                <c:pt idx="3">
                  <c:v>0.73951655985253573</c:v>
                </c:pt>
                <c:pt idx="4">
                  <c:v>0.8255465825406979</c:v>
                </c:pt>
                <c:pt idx="5">
                  <c:v>0.87693684723330811</c:v>
                </c:pt>
                <c:pt idx="6">
                  <c:v>0.91846156187094907</c:v>
                </c:pt>
                <c:pt idx="7">
                  <c:v>0.97617388957740925</c:v>
                </c:pt>
                <c:pt idx="8">
                  <c:v>1.2199766178343625</c:v>
                </c:pt>
              </c:numCache>
            </c:numRef>
          </c:val>
          <c:smooth val="0"/>
          <c:extLst xmlns:c16r2="http://schemas.microsoft.com/office/drawing/2015/06/chart">
            <c:ext xmlns:c16="http://schemas.microsoft.com/office/drawing/2014/chart" uri="{C3380CC4-5D6E-409C-BE32-E72D297353CC}">
              <c16:uniqueId val="{00000002-F29F-4C8B-9F56-C4D53BFB669F}"/>
            </c:ext>
          </c:extLst>
        </c:ser>
        <c:ser>
          <c:idx val="1"/>
          <c:order val="1"/>
          <c:cat>
            <c:numRef>
              <c:f>'2. INDICE ASIST. X HABT.'!$C$7:$C$15</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 INDICE ASIST. X HABT.'!$G$7:$G$14</c:f>
              <c:numCache>
                <c:formatCode>General</c:formatCode>
                <c:ptCount val="8"/>
              </c:numCache>
            </c:numRef>
          </c:val>
          <c:smooth val="0"/>
          <c:extLst xmlns:c16r2="http://schemas.microsoft.com/office/drawing/2015/06/chart">
            <c:ext xmlns:c16="http://schemas.microsoft.com/office/drawing/2014/chart" uri="{C3380CC4-5D6E-409C-BE32-E72D297353CC}">
              <c16:uniqueId val="{00000003-F29F-4C8B-9F56-C4D53BFB669F}"/>
            </c:ext>
          </c:extLst>
        </c:ser>
        <c:dLbls>
          <c:showLegendKey val="0"/>
          <c:showVal val="0"/>
          <c:showCatName val="0"/>
          <c:showSerName val="0"/>
          <c:showPercent val="0"/>
          <c:showBubbleSize val="0"/>
        </c:dLbls>
        <c:marker val="1"/>
        <c:smooth val="0"/>
        <c:axId val="286095112"/>
        <c:axId val="286075848"/>
      </c:lineChart>
      <c:catAx>
        <c:axId val="286095112"/>
        <c:scaling>
          <c:orientation val="minMax"/>
        </c:scaling>
        <c:delete val="0"/>
        <c:axPos val="b"/>
        <c:numFmt formatCode="General" sourceLinked="1"/>
        <c:majorTickMark val="none"/>
        <c:minorTickMark val="none"/>
        <c:tickLblPos val="nextTo"/>
        <c:txPr>
          <a:bodyPr/>
          <a:lstStyle/>
          <a:p>
            <a:pPr>
              <a:defRPr sz="700"/>
            </a:pPr>
            <a:endParaRPr lang="es-CO"/>
          </a:p>
        </c:txPr>
        <c:crossAx val="286075848"/>
        <c:crosses val="autoZero"/>
        <c:auto val="1"/>
        <c:lblAlgn val="ctr"/>
        <c:lblOffset val="100"/>
        <c:noMultiLvlLbl val="0"/>
      </c:catAx>
      <c:valAx>
        <c:axId val="286075848"/>
        <c:scaling>
          <c:orientation val="minMax"/>
        </c:scaling>
        <c:delete val="0"/>
        <c:axPos val="l"/>
        <c:majorGridlines/>
        <c:title>
          <c:tx>
            <c:rich>
              <a:bodyPr/>
              <a:lstStyle/>
              <a:p>
                <a:pPr>
                  <a:defRPr/>
                </a:pPr>
                <a:r>
                  <a:rPr lang="en-US"/>
                  <a:t>Admissions per capita:</a:t>
                </a:r>
              </a:p>
            </c:rich>
          </c:tx>
          <c:layout/>
          <c:overlay val="0"/>
        </c:title>
        <c:numFmt formatCode="0.00" sourceLinked="1"/>
        <c:majorTickMark val="none"/>
        <c:minorTickMark val="none"/>
        <c:tickLblPos val="nextTo"/>
        <c:crossAx val="286095112"/>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Number of Admissions </a:t>
            </a:r>
          </a:p>
          <a:p>
            <a:pPr>
              <a:defRPr/>
            </a:pPr>
            <a:r>
              <a:rPr lang="en-US"/>
              <a:t>2007-2015</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'3. COL. ESPECTADORES X SEM.'!$E$7</c:f>
              <c:strCache>
                <c:ptCount val="1"/>
                <c:pt idx="0">
                  <c:v>ADMISSIONS 1st ½ Yr</c:v>
                </c:pt>
              </c:strCache>
            </c:strRef>
          </c:tx>
          <c:invertIfNegative val="0"/>
          <c:dLbls>
            <c:dLbl>
              <c:idx val="0"/>
              <c:layout>
                <c:manualLayout>
                  <c:x val="2.7888445048637198E-3"/>
                  <c:y val="-2.498125703212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F71-479A-82A6-016F2168A299}"/>
                </c:ext>
                <c:ext xmlns:c15="http://schemas.microsoft.com/office/drawing/2012/chart" uri="{CE6537A1-D6FC-4f65-9D91-7224C49458BB}">
                  <c15:layout/>
                </c:ext>
              </c:extLst>
            </c:dLbl>
            <c:dLbl>
              <c:idx val="1"/>
              <c:layout>
                <c:manualLayout>
                  <c:x val="-3.4085483523253398E-17"/>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71-479A-82A6-016F2168A299}"/>
                </c:ext>
                <c:ext xmlns:c15="http://schemas.microsoft.com/office/drawing/2012/chart" uri="{CE6537A1-D6FC-4f65-9D91-7224C49458BB}">
                  <c15:layout/>
                </c:ext>
              </c:extLst>
            </c:dLbl>
            <c:dLbl>
              <c:idx val="2"/>
              <c:layout>
                <c:manualLayout>
                  <c:x val="0"/>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F71-479A-82A6-016F2168A299}"/>
                </c:ext>
                <c:ext xmlns:c15="http://schemas.microsoft.com/office/drawing/2012/chart" uri="{CE6537A1-D6FC-4f65-9D91-7224C49458BB}">
                  <c15:layout/>
                </c:ext>
              </c:extLst>
            </c:dLbl>
            <c:dLbl>
              <c:idx val="3"/>
              <c:layout>
                <c:manualLayout>
                  <c:x val="9.29614834954572E-4"/>
                  <c:y val="-2.141250602753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F71-479A-82A6-016F2168A299}"/>
                </c:ext>
                <c:ext xmlns:c15="http://schemas.microsoft.com/office/drawing/2012/chart" uri="{CE6537A1-D6FC-4f65-9D91-7224C49458BB}">
                  <c15:layout/>
                </c:ext>
              </c:extLst>
            </c:dLbl>
            <c:dLbl>
              <c:idx val="4"/>
              <c:layout>
                <c:manualLayout>
                  <c:x val="2.78877130684522E-3"/>
                  <c:y val="-5.353126506884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F71-479A-82A6-016F2168A299}"/>
                </c:ext>
                <c:ext xmlns:c15="http://schemas.microsoft.com/office/drawing/2012/chart" uri="{CE6537A1-D6FC-4f65-9D91-7224C49458BB}">
                  <c15:layout/>
                </c:ext>
              </c:extLst>
            </c:dLbl>
            <c:dLbl>
              <c:idx val="5"/>
              <c:layout>
                <c:manualLayout>
                  <c:x val="-9.29614834954572E-4"/>
                  <c:y val="-2.498125703212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F71-479A-82A6-016F2168A299}"/>
                </c:ext>
                <c:ext xmlns:c15="http://schemas.microsoft.com/office/drawing/2012/chart" uri="{CE6537A1-D6FC-4f65-9D91-7224C49458BB}">
                  <c15:layout/>
                </c:ext>
              </c:extLst>
            </c:dLbl>
            <c:dLbl>
              <c:idx val="6"/>
              <c:layout>
                <c:manualLayout>
                  <c:x val="4.6480741747728597E-3"/>
                  <c:y val="-1.07062530137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F71-479A-82A6-016F2168A299}"/>
                </c:ext>
                <c:ext xmlns:c15="http://schemas.microsoft.com/office/drawing/2012/chart" uri="{CE6537A1-D6FC-4f65-9D91-7224C49458BB}">
                  <c15:layout/>
                </c:ext>
              </c:extLst>
            </c:dLbl>
            <c:dLbl>
              <c:idx val="7"/>
              <c:layout>
                <c:manualLayout>
                  <c:x val="2.7888445048637198E-3"/>
                  <c:y val="-1.07062530137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F71-479A-82A6-016F2168A299}"/>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COL. ESPECTADORES X SEM.'!$C$8:$C$16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'3. COL. ESPECTADORES X SEM.'!$H$8:$H$16</c:f>
              <c:numCache>
                <c:formatCode>_-* #,##0.00\ _€_-;\-* #,##0.00\ _€_-;_-* "-"??\ _€_-;_-@_-</c:formatCode>
                <c:ptCount val="9"/>
                <c:pt idx="0">
                  <c:v>10.883429</c:v>
                </c:pt>
                <c:pt idx="1">
                  <c:v>10.9329</c:v>
                </c:pt>
                <c:pt idx="2">
                  <c:v>12.525838</c:v>
                </c:pt>
                <c:pt idx="3">
                  <c:v>16.639700000000001</c:v>
                </c:pt>
                <c:pt idx="4">
                  <c:v>19.047910999999999</c:v>
                </c:pt>
                <c:pt idx="5">
                  <c:v>20.237902999999999</c:v>
                </c:pt>
                <c:pt idx="6">
                  <c:v>22.006699000000001</c:v>
                </c:pt>
                <c:pt idx="7">
                  <c:v>23.292190000000002</c:v>
                </c:pt>
                <c:pt idx="8">
                  <c:v>30.398902</c:v>
                </c:pt>
              </c:numCache>
            </c:numRef>
          </c:val>
          <c:extLst xmlns:c16r2="http://schemas.microsoft.com/office/drawing/2015/06/chart">
            <c:ext xmlns:c16="http://schemas.microsoft.com/office/drawing/2014/chart" uri="{C3380CC4-5D6E-409C-BE32-E72D297353CC}">
              <c16:uniqueId val="{00000008-FF71-479A-82A6-016F2168A299}"/>
            </c:ext>
          </c:extLst>
        </c:ser>
        <c:ser>
          <c:idx val="1"/>
          <c:order val="1"/>
          <c:tx>
            <c:strRef>
              <c:f>'3. COL. ESPECTADORES X SEM.'!$F$7</c:f>
              <c:strCache>
                <c:ptCount val="1"/>
                <c:pt idx="0">
                  <c:v>ADMISSIONS 2nd ½ Yr</c:v>
                </c:pt>
              </c:strCache>
            </c:strRef>
          </c:tx>
          <c:invertIfNegative val="0"/>
          <c:dLbls>
            <c:dLbl>
              <c:idx val="0"/>
              <c:layout>
                <c:manualLayout>
                  <c:x val="5.5776890097274301E-3"/>
                  <c:y val="-2.498125703212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F71-479A-82A6-016F2168A299}"/>
                </c:ext>
                <c:ext xmlns:c15="http://schemas.microsoft.com/office/drawing/2012/chart" uri="{CE6537A1-D6FC-4f65-9D91-7224C49458BB}">
                  <c15:layout/>
                </c:ext>
              </c:extLst>
            </c:dLbl>
            <c:dLbl>
              <c:idx val="1"/>
              <c:layout>
                <c:manualLayout>
                  <c:x val="7.4369186796365699E-3"/>
                  <c:y val="-1.07062530137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F71-479A-82A6-016F2168A299}"/>
                </c:ext>
                <c:ext xmlns:c15="http://schemas.microsoft.com/office/drawing/2012/chart" uri="{CE6537A1-D6FC-4f65-9D91-7224C49458BB}">
                  <c15:layout/>
                </c:ext>
              </c:extLst>
            </c:dLbl>
            <c:dLbl>
              <c:idx val="3"/>
              <c:layout>
                <c:manualLayout>
                  <c:x val="8.3665335145911499E-3"/>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F71-479A-82A6-016F2168A299}"/>
                </c:ext>
                <c:ext xmlns:c15="http://schemas.microsoft.com/office/drawing/2012/chart" uri="{CE6537A1-D6FC-4f65-9D91-7224C49458BB}">
                  <c15:layout/>
                </c:ext>
              </c:extLst>
            </c:dLbl>
            <c:dLbl>
              <c:idx val="4"/>
              <c:layout>
                <c:manualLayout>
                  <c:x val="6.5073038446820004E-3"/>
                  <c:y val="-4.996251406425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F71-479A-82A6-016F2168A299}"/>
                </c:ext>
                <c:ext xmlns:c15="http://schemas.microsoft.com/office/drawing/2012/chart" uri="{CE6537A1-D6FC-4f65-9D91-7224C49458BB}">
                  <c15:layout/>
                </c:ext>
              </c:extLst>
            </c:dLbl>
            <c:dLbl>
              <c:idx val="5"/>
              <c:layout>
                <c:manualLayout>
                  <c:x val="5.5776890097274301E-3"/>
                  <c:y val="-1.427500401835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F71-479A-82A6-016F2168A299}"/>
                </c:ext>
                <c:ext xmlns:c15="http://schemas.microsoft.com/office/drawing/2012/chart" uri="{CE6537A1-D6FC-4f65-9D91-7224C49458BB}">
                  <c15:layout/>
                </c:ext>
              </c:extLst>
            </c:dLbl>
            <c:dLbl>
              <c:idx val="6"/>
              <c:layout>
                <c:manualLayout>
                  <c:x val="4.6480741747728597E-3"/>
                  <c:y val="-1.784375502294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FF71-479A-82A6-016F2168A299}"/>
                </c:ext>
                <c:ext xmlns:c15="http://schemas.microsoft.com/office/drawing/2012/chart" uri="{CE6537A1-D6FC-4f65-9D91-7224C49458BB}">
                  <c15:layout/>
                </c:ext>
              </c:extLst>
            </c:dLbl>
            <c:dLbl>
              <c:idx val="7"/>
              <c:layout>
                <c:manualLayout>
                  <c:x val="2.7888445048637198E-3"/>
                  <c:y val="-1.427500401835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F71-479A-82A6-016F2168A299}"/>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'3. COL. ESPECTADORES X SEM.'!$C$8:$C$16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'3. COL. ESPECTADORES X SEM.'!$I$8:$I$16</c:f>
              <c:numCache>
                <c:formatCode>_-* #,##0.00\ _€_-;\-* #,##0.00\ _€_-;_-* "-"??\ _€_-;_-@_-</c:formatCode>
                <c:ptCount val="9"/>
                <c:pt idx="0">
                  <c:v>9.7855290000000004</c:v>
                </c:pt>
                <c:pt idx="1">
                  <c:v>10.629977</c:v>
                </c:pt>
                <c:pt idx="2">
                  <c:v>14.541847000000001</c:v>
                </c:pt>
                <c:pt idx="3">
                  <c:v>17.015391000000001</c:v>
                </c:pt>
                <c:pt idx="4">
                  <c:v>18.964051999999999</c:v>
                </c:pt>
                <c:pt idx="5">
                  <c:v>20.611414</c:v>
                </c:pt>
                <c:pt idx="6">
                  <c:v>21.272210000000001</c:v>
                </c:pt>
                <c:pt idx="7">
                  <c:v>23.234002</c:v>
                </c:pt>
                <c:pt idx="8">
                  <c:v>28.408124999999998</c:v>
                </c:pt>
              </c:numCache>
            </c:numRef>
          </c:val>
          <c:extLst xmlns:c16r2="http://schemas.microsoft.com/office/drawing/2015/06/chart">
            <c:ext xmlns:c16="http://schemas.microsoft.com/office/drawing/2014/chart" uri="{C3380CC4-5D6E-409C-BE32-E72D297353CC}">
              <c16:uniqueId val="{00000010-FF71-479A-82A6-016F2168A299}"/>
            </c:ext>
          </c:extLst>
        </c:ser>
        <c:dLbls>
          <c:showLegendKey val="0"/>
          <c:showVal val="0"/>
          <c:showCatName val="0"/>
          <c:showSerName val="0"/>
          <c:showPercent val="0"/>
          <c:showBubbleSize val="0"/>
        </c:dLbls>
        <c:gapWidth val="150"/>
        <c:shape val="box"/>
        <c:axId val="349722184"/>
        <c:axId val="283570240"/>
        <c:axId val="0"/>
      </c:bar3DChart>
      <c:catAx>
        <c:axId val="349722184"/>
        <c:scaling>
          <c:orientation val="minMax"/>
        </c:scaling>
        <c:delete val="0"/>
        <c:axPos val="b"/>
        <c:numFmt formatCode="General" sourceLinked="1"/>
        <c:majorTickMark val="none"/>
        <c:minorTickMark val="none"/>
        <c:tickLblPos val="nextTo"/>
        <c:txPr>
          <a:bodyPr/>
          <a:lstStyle/>
          <a:p>
            <a:pPr>
              <a:defRPr sz="1300"/>
            </a:pPr>
            <a:endParaRPr lang="es-CO"/>
          </a:p>
        </c:txPr>
        <c:crossAx val="283570240"/>
        <c:crosses val="autoZero"/>
        <c:auto val="1"/>
        <c:lblAlgn val="ctr"/>
        <c:lblOffset val="100"/>
        <c:noMultiLvlLbl val="0"/>
      </c:catAx>
      <c:valAx>
        <c:axId val="283570240"/>
        <c:scaling>
          <c:orientation val="minMax"/>
        </c:scaling>
        <c:delete val="0"/>
        <c:axPos val="l"/>
        <c:majorGridlines/>
        <c:title>
          <c:tx>
            <c:rich>
              <a:bodyPr/>
              <a:lstStyle/>
              <a:p>
                <a:pPr>
                  <a:defRPr sz="1200"/>
                </a:pPr>
                <a:r>
                  <a:rPr lang="en-US" sz="1200"/>
                  <a:t>Millions of Admissions</a:t>
                </a:r>
              </a:p>
            </c:rich>
          </c:tx>
          <c:layout/>
          <c:overlay val="0"/>
        </c:title>
        <c:numFmt formatCode="_-* #,##0.00\ _€_-;\-* #,##0.00\ _€_-;_-* &quot;-&quot;??\ _€_-;_-@_-" sourceLinked="1"/>
        <c:majorTickMark val="none"/>
        <c:minorTickMark val="none"/>
        <c:tickLblPos val="nextTo"/>
        <c:crossAx val="349722184"/>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sz="1500"/>
            </a:pPr>
            <a:r>
              <a:rPr lang="en-US" sz="1500"/>
              <a:t>Colombia: Film Market Box Office in Pesos/USD</a:t>
            </a:r>
          </a:p>
          <a:p>
            <a:pPr>
              <a:defRPr sz="1500"/>
            </a:pPr>
            <a:r>
              <a:rPr lang="en-US" sz="1500"/>
              <a:t>2007-2015</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'4. COL. TAQUILA MERC. PESOS-USD'!$D$7</c:f>
              <c:strCache>
                <c:ptCount val="1"/>
                <c:pt idx="0">
                  <c:v>BOX OFFICE - COLOMBIAN PESOS</c:v>
                </c:pt>
              </c:strCache>
            </c:strRef>
          </c:tx>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A358-495D-96D8-8007B32106EC}"/>
              </c:ext>
            </c:extLst>
          </c:dPt>
          <c:cat>
            <c:numRef>
              <c:f>'4. COL. TAQUILA MERC. PESOS-USD'!$C$8:$C$16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'4. COL. TAQUILA MERC. PESOS-USD'!$E$8:$E$16</c:f>
              <c:numCache>
                <c:formatCode>_-* #,##0.00\ _€_-;\-* #,##0.00\ _€_-;_-* "-"??\ _€_-;_-@_-</c:formatCode>
                <c:ptCount val="9"/>
                <c:pt idx="0">
                  <c:v>148.72588390300001</c:v>
                </c:pt>
                <c:pt idx="1">
                  <c:v>159.980785142</c:v>
                </c:pt>
                <c:pt idx="2">
                  <c:v>198.07859488700001</c:v>
                </c:pt>
                <c:pt idx="3">
                  <c:v>258.08733764999999</c:v>
                </c:pt>
                <c:pt idx="4">
                  <c:v>294.04287494300002</c:v>
                </c:pt>
                <c:pt idx="5">
                  <c:v>327.77498144899999</c:v>
                </c:pt>
                <c:pt idx="6">
                  <c:v>351.99928098300001</c:v>
                </c:pt>
                <c:pt idx="7">
                  <c:v>384.03359092300002</c:v>
                </c:pt>
                <c:pt idx="8">
                  <c:v>492.20915000000002</c:v>
                </c:pt>
              </c:numCache>
            </c:numRef>
          </c:val>
          <c:extLst xmlns:c16r2="http://schemas.microsoft.com/office/drawing/2015/06/chart">
            <c:ext xmlns:c16="http://schemas.microsoft.com/office/drawing/2014/chart" uri="{C3380CC4-5D6E-409C-BE32-E72D297353CC}">
              <c16:uniqueId val="{00000002-A358-495D-96D8-8007B32106EC}"/>
            </c:ext>
          </c:extLst>
        </c:ser>
        <c:ser>
          <c:idx val="1"/>
          <c:order val="1"/>
          <c:tx>
            <c:strRef>
              <c:f>'4. COL. TAQUILA MERC. PESOS-USD'!$F$7</c:f>
              <c:strCache>
                <c:ptCount val="1"/>
                <c:pt idx="0">
                  <c:v>BOX OFFICE - US DOLLARS</c:v>
                </c:pt>
              </c:strCache>
            </c:strRef>
          </c:tx>
          <c:spPr>
            <a:solidFill>
              <a:schemeClr val="accent2"/>
            </a:solidFill>
          </c:spPr>
          <c:invertIfNegative val="0"/>
          <c:dPt>
            <c:idx val="7"/>
            <c:invertIfNegative val="0"/>
            <c:bubble3D val="0"/>
            <c:extLst xmlns:c16r2="http://schemas.microsoft.com/office/drawing/2015/06/chart">
              <c:ext xmlns:c16="http://schemas.microsoft.com/office/drawing/2014/chart" uri="{C3380CC4-5D6E-409C-BE32-E72D297353CC}">
                <c16:uniqueId val="{00000003-A358-495D-96D8-8007B32106EC}"/>
              </c:ext>
            </c:extLst>
          </c:dPt>
          <c:cat>
            <c:numRef>
              <c:f>'4. COL. TAQUILA MERC. PESOS-USD'!$C$8:$C$16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'4. COL. TAQUILA MERC. PESOS-USD'!$G$8:$G$16</c:f>
              <c:numCache>
                <c:formatCode>_-* #,##0.00\ _€_-;\-* #,##0.00\ _€_-;_-* "-"??\ _€_-;_-@_-</c:formatCode>
                <c:ptCount val="9"/>
                <c:pt idx="0">
                  <c:v>54.151650628989209</c:v>
                </c:pt>
                <c:pt idx="1">
                  <c:v>58.24960226836631</c:v>
                </c:pt>
                <c:pt idx="2">
                  <c:v>72.121157299005645</c:v>
                </c:pt>
                <c:pt idx="3">
                  <c:v>93.970564997979224</c:v>
                </c:pt>
                <c:pt idx="4">
                  <c:v>107.06211061580866</c:v>
                </c:pt>
                <c:pt idx="5">
                  <c:v>119.344096767487</c:v>
                </c:pt>
                <c:pt idx="6">
                  <c:v>128.16425483730026</c:v>
                </c:pt>
                <c:pt idx="7">
                  <c:v>139.82806690879565</c:v>
                </c:pt>
                <c:pt idx="8">
                  <c:v>179.2151925926735</c:v>
                </c:pt>
              </c:numCache>
            </c:numRef>
          </c:val>
          <c:extLst xmlns:c16r2="http://schemas.microsoft.com/office/drawing/2015/06/chart">
            <c:ext xmlns:c16="http://schemas.microsoft.com/office/drawing/2014/chart" uri="{C3380CC4-5D6E-409C-BE32-E72D297353CC}">
              <c16:uniqueId val="{00000004-A358-495D-96D8-8007B32106EC}"/>
            </c:ext>
          </c:extLst>
        </c:ser>
        <c:dLbls>
          <c:showLegendKey val="0"/>
          <c:showVal val="0"/>
          <c:showCatName val="0"/>
          <c:showSerName val="0"/>
          <c:showPercent val="0"/>
          <c:showBubbleSize val="0"/>
        </c:dLbls>
        <c:gapWidth val="150"/>
        <c:shape val="box"/>
        <c:axId val="350295016"/>
        <c:axId val="350281736"/>
        <c:axId val="0"/>
      </c:bar3DChart>
      <c:catAx>
        <c:axId val="350295016"/>
        <c:scaling>
          <c:orientation val="minMax"/>
        </c:scaling>
        <c:delete val="0"/>
        <c:axPos val="b"/>
        <c:numFmt formatCode="General" sourceLinked="1"/>
        <c:majorTickMark val="none"/>
        <c:minorTickMark val="none"/>
        <c:tickLblPos val="nextTo"/>
        <c:crossAx val="350281736"/>
        <c:crosses val="autoZero"/>
        <c:auto val="1"/>
        <c:lblAlgn val="ctr"/>
        <c:lblOffset val="100"/>
        <c:noMultiLvlLbl val="0"/>
      </c:catAx>
      <c:valAx>
        <c:axId val="350281736"/>
        <c:scaling>
          <c:orientation val="minMax"/>
        </c:scaling>
        <c:delete val="0"/>
        <c:axPos val="l"/>
        <c:majorGridlines/>
        <c:numFmt formatCode="_-* #,##0.00\ _€_-;\-* #,##0.00\ _€_-;_-* &quot;-&quot;??\ _€_-;_-@_-" sourceLinked="1"/>
        <c:majorTickMark val="none"/>
        <c:minorTickMark val="none"/>
        <c:tickLblPos val="nextTo"/>
        <c:crossAx val="350295016"/>
        <c:crosses val="autoZero"/>
        <c:crossBetween val="between"/>
      </c:valAx>
      <c:dTable>
        <c:showHorzBorder val="1"/>
        <c:showVertBorder val="1"/>
        <c:showOutline val="1"/>
        <c:showKeys val="1"/>
        <c:txPr>
          <a:bodyPr/>
          <a:lstStyle/>
          <a:p>
            <a:pPr rtl="0">
              <a:defRPr sz="1000"/>
            </a:pPr>
            <a:endParaRPr lang="es-CO"/>
          </a:p>
        </c:txPr>
      </c:dTable>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Film Releases</a:t>
            </a:r>
            <a:r>
              <a:rPr lang="en-US" baseline="0"/>
              <a:t> in Colombia</a:t>
            </a:r>
          </a:p>
          <a:p>
            <a:pPr>
              <a:defRPr/>
            </a:pPr>
            <a:r>
              <a:rPr lang="en-US" baseline="0"/>
              <a:t>2007-2015</a:t>
            </a:r>
            <a:endParaRPr lang="en-US"/>
          </a:p>
        </c:rich>
      </c:tx>
      <c:layout>
        <c:manualLayout>
          <c:xMode val="edge"/>
          <c:yMode val="edge"/>
          <c:x val="0.24190337709851301"/>
          <c:y val="2.72201429057502E-2"/>
        </c:manualLayout>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CB04-4AB0-92DC-D93D5EE030A3}"/>
              </c:ext>
            </c:extLst>
          </c:dPt>
          <c:dLbls>
            <c:spPr>
              <a:noFill/>
              <a:ln>
                <a:noFill/>
              </a:ln>
              <a:effectLst/>
            </c:spPr>
            <c:txPr>
              <a:bodyPr/>
              <a:lstStyle/>
              <a:p>
                <a:pPr>
                  <a:defRPr sz="1200"/>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ESTRENOS CINEMATO EN COL'!$B$5:$B$13</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'5. ESTRENOS CINEMATO EN COL'!$C$5:$C$13</c:f>
              <c:numCache>
                <c:formatCode>General</c:formatCode>
                <c:ptCount val="9"/>
                <c:pt idx="0">
                  <c:v>189</c:v>
                </c:pt>
                <c:pt idx="1">
                  <c:v>213</c:v>
                </c:pt>
                <c:pt idx="2">
                  <c:v>214</c:v>
                </c:pt>
                <c:pt idx="3">
                  <c:v>206</c:v>
                </c:pt>
                <c:pt idx="4">
                  <c:v>206</c:v>
                </c:pt>
                <c:pt idx="5">
                  <c:v>213</c:v>
                </c:pt>
                <c:pt idx="6">
                  <c:v>244</c:v>
                </c:pt>
                <c:pt idx="7">
                  <c:v>274</c:v>
                </c:pt>
                <c:pt idx="8">
                  <c:v>338</c:v>
                </c:pt>
              </c:numCache>
            </c:numRef>
          </c:val>
          <c:extLst xmlns:c16r2="http://schemas.microsoft.com/office/drawing/2015/06/chart">
            <c:ext xmlns:c16="http://schemas.microsoft.com/office/drawing/2014/chart" uri="{C3380CC4-5D6E-409C-BE32-E72D297353CC}">
              <c16:uniqueId val="{00000002-CB04-4AB0-92DC-D93D5EE030A3}"/>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'5. ESTRENOS CINEMATO EN COL'!#REF!</c15:sqref>
                        </c15:formulaRef>
                      </c:ext>
                    </c:extLst>
                    <c:strCache>
                      <c:ptCount val="1"/>
                      <c:pt idx="0">
                        <c:v>#REF!</c:v>
                      </c:pt>
                    </c:strCache>
                  </c:strRef>
                </c15:tx>
              </c15:filteredSeriesTitle>
            </c:ext>
          </c:extLst>
        </c:ser>
        <c:dLbls>
          <c:showLegendKey val="0"/>
          <c:showVal val="0"/>
          <c:showCatName val="0"/>
          <c:showSerName val="0"/>
          <c:showPercent val="0"/>
          <c:showBubbleSize val="0"/>
        </c:dLbls>
        <c:gapWidth val="150"/>
        <c:shape val="box"/>
        <c:axId val="350279888"/>
        <c:axId val="350280280"/>
        <c:axId val="0"/>
      </c:bar3DChart>
      <c:catAx>
        <c:axId val="350279888"/>
        <c:scaling>
          <c:orientation val="minMax"/>
        </c:scaling>
        <c:delete val="0"/>
        <c:axPos val="b"/>
        <c:numFmt formatCode="General" sourceLinked="1"/>
        <c:majorTickMark val="none"/>
        <c:minorTickMark val="none"/>
        <c:tickLblPos val="nextTo"/>
        <c:txPr>
          <a:bodyPr/>
          <a:lstStyle/>
          <a:p>
            <a:pPr>
              <a:defRPr sz="1200"/>
            </a:pPr>
            <a:endParaRPr lang="es-CO"/>
          </a:p>
        </c:txPr>
        <c:crossAx val="350280280"/>
        <c:crosses val="autoZero"/>
        <c:auto val="1"/>
        <c:lblAlgn val="ctr"/>
        <c:lblOffset val="100"/>
        <c:noMultiLvlLbl val="0"/>
      </c:catAx>
      <c:valAx>
        <c:axId val="350280280"/>
        <c:scaling>
          <c:orientation val="minMax"/>
        </c:scaling>
        <c:delete val="0"/>
        <c:axPos val="l"/>
        <c:majorGridlines/>
        <c:title>
          <c:tx>
            <c:rich>
              <a:bodyPr/>
              <a:lstStyle/>
              <a:p>
                <a:pPr>
                  <a:defRPr/>
                </a:pPr>
                <a:r>
                  <a:rPr lang="en-US"/>
                  <a:t>Number of Releases</a:t>
                </a:r>
              </a:p>
            </c:rich>
          </c:tx>
          <c:layout/>
          <c:overlay val="0"/>
        </c:title>
        <c:numFmt formatCode="General" sourceLinked="1"/>
        <c:majorTickMark val="none"/>
        <c:minorTickMark val="none"/>
        <c:tickLblPos val="nextTo"/>
        <c:crossAx val="350279888"/>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Colombian</a:t>
            </a:r>
            <a:r>
              <a:rPr lang="en-US" baseline="0"/>
              <a:t> Film Releases</a:t>
            </a:r>
          </a:p>
          <a:p>
            <a:pPr>
              <a:defRPr/>
            </a:pPr>
            <a:r>
              <a:rPr lang="en-US" baseline="0"/>
              <a:t>2007-2015</a:t>
            </a:r>
            <a:endParaRPr lang="en-US"/>
          </a:p>
        </c:rich>
      </c:tx>
      <c:layout>
        <c:manualLayout>
          <c:xMode val="edge"/>
          <c:yMode val="edge"/>
          <c:x val="0.31837844620001898"/>
          <c:y val="2.1294361856600101E-2"/>
        </c:manualLayout>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accent1"/>
            </a:solidFill>
          </c:spPr>
          <c:invertIfNegative val="0"/>
          <c:dPt>
            <c:idx val="7"/>
            <c:invertIfNegative val="0"/>
            <c:bubble3D val="0"/>
            <c:spPr>
              <a:solidFill>
                <a:schemeClr val="accent1"/>
              </a:solidFill>
            </c:spPr>
            <c:extLst xmlns:c16r2="http://schemas.microsoft.com/office/drawing/2015/06/chart">
              <c:ext xmlns:c16="http://schemas.microsoft.com/office/drawing/2014/chart" uri="{C3380CC4-5D6E-409C-BE32-E72D297353CC}">
                <c16:uniqueId val="{00000001-054E-4530-B04F-EA9C40BA7EC1}"/>
              </c:ext>
            </c:extLst>
          </c:dPt>
          <c:dLbls>
            <c:dLbl>
              <c:idx val="5"/>
              <c:layout>
                <c:manualLayout>
                  <c:x val="1.6354017345045001E-3"/>
                  <c:y val="-2.31968796674262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54E-4530-B04F-EA9C40BA7EC1}"/>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ESTRENOS CINEMATO EN COL'!$B$5:$B$13</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'6. ESTRENOS PELICULAS COLOMBIAN'!$D$6:$D$14</c:f>
              <c:numCache>
                <c:formatCode>General</c:formatCode>
                <c:ptCount val="9"/>
                <c:pt idx="0">
                  <c:v>10</c:v>
                </c:pt>
                <c:pt idx="1">
                  <c:v>13</c:v>
                </c:pt>
                <c:pt idx="2">
                  <c:v>12</c:v>
                </c:pt>
                <c:pt idx="3">
                  <c:v>10</c:v>
                </c:pt>
                <c:pt idx="4">
                  <c:v>18</c:v>
                </c:pt>
                <c:pt idx="5">
                  <c:v>23</c:v>
                </c:pt>
                <c:pt idx="6">
                  <c:v>17</c:v>
                </c:pt>
                <c:pt idx="7">
                  <c:v>28</c:v>
                </c:pt>
                <c:pt idx="8">
                  <c:v>36</c:v>
                </c:pt>
              </c:numCache>
            </c:numRef>
          </c:val>
          <c:extLst xmlns:c16r2="http://schemas.microsoft.com/office/drawing/2015/06/chart">
            <c:ext xmlns:c16="http://schemas.microsoft.com/office/drawing/2014/chart" uri="{C3380CC4-5D6E-409C-BE32-E72D297353CC}">
              <c16:uniqueId val="{00000003-054E-4530-B04F-EA9C40BA7EC1}"/>
            </c:ext>
          </c:extLst>
        </c:ser>
        <c:dLbls>
          <c:showLegendKey val="0"/>
          <c:showVal val="0"/>
          <c:showCatName val="0"/>
          <c:showSerName val="0"/>
          <c:showPercent val="0"/>
          <c:showBubbleSize val="0"/>
        </c:dLbls>
        <c:gapWidth val="150"/>
        <c:shape val="box"/>
        <c:axId val="349971616"/>
        <c:axId val="349972008"/>
        <c:axId val="0"/>
      </c:bar3DChart>
      <c:catAx>
        <c:axId val="349971616"/>
        <c:scaling>
          <c:orientation val="minMax"/>
        </c:scaling>
        <c:delete val="0"/>
        <c:axPos val="b"/>
        <c:numFmt formatCode="General" sourceLinked="1"/>
        <c:majorTickMark val="none"/>
        <c:minorTickMark val="none"/>
        <c:tickLblPos val="nextTo"/>
        <c:txPr>
          <a:bodyPr/>
          <a:lstStyle/>
          <a:p>
            <a:pPr>
              <a:defRPr sz="1200"/>
            </a:pPr>
            <a:endParaRPr lang="es-CO"/>
          </a:p>
        </c:txPr>
        <c:crossAx val="349972008"/>
        <c:crosses val="autoZero"/>
        <c:auto val="1"/>
        <c:lblAlgn val="ctr"/>
        <c:lblOffset val="100"/>
        <c:noMultiLvlLbl val="0"/>
      </c:catAx>
      <c:valAx>
        <c:axId val="349972008"/>
        <c:scaling>
          <c:orientation val="minMax"/>
        </c:scaling>
        <c:delete val="0"/>
        <c:axPos val="l"/>
        <c:majorGridlines/>
        <c:title>
          <c:tx>
            <c:rich>
              <a:bodyPr/>
              <a:lstStyle/>
              <a:p>
                <a:pPr>
                  <a:defRPr/>
                </a:pPr>
                <a:r>
                  <a:rPr lang="en-US"/>
                  <a:t>Number of Releases</a:t>
                </a:r>
              </a:p>
            </c:rich>
          </c:tx>
          <c:layout/>
          <c:overlay val="0"/>
        </c:title>
        <c:numFmt formatCode="General" sourceLinked="1"/>
        <c:majorTickMark val="none"/>
        <c:minorTickMark val="none"/>
        <c:tickLblPos val="nextTo"/>
        <c:crossAx val="349971616"/>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Colombian films as a percentage of all releases in Colombia</a:t>
            </a:r>
          </a:p>
        </c:rich>
      </c:tx>
      <c:layout/>
      <c:overlay val="0"/>
    </c:title>
    <c:autoTitleDeleted val="0"/>
    <c:plotArea>
      <c:layout/>
      <c:lineChart>
        <c:grouping val="standard"/>
        <c:varyColors val="0"/>
        <c:ser>
          <c:idx val="0"/>
          <c:order val="0"/>
          <c:dLbls>
            <c:dLbl>
              <c:idx val="0"/>
              <c:layout>
                <c:manualLayout>
                  <c:x val="-2.7870680044593098E-2"/>
                  <c:y val="-5.349381477766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B2E-4FBC-966F-C6C8813D742B}"/>
                </c:ext>
                <c:ext xmlns:c15="http://schemas.microsoft.com/office/drawing/2012/chart" uri="{CE6537A1-D6FC-4f65-9D91-7224C49458BB}">
                  <c15:layout/>
                </c:ext>
              </c:extLst>
            </c:dLbl>
            <c:dLbl>
              <c:idx val="1"/>
              <c:layout>
                <c:manualLayout>
                  <c:x val="-2.9728725380899299E-2"/>
                  <c:y val="-4.0120361083249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2E-4FBC-966F-C6C8813D742B}"/>
                </c:ext>
                <c:ext xmlns:c15="http://schemas.microsoft.com/office/drawing/2012/chart" uri="{CE6537A1-D6FC-4f65-9D91-7224C49458BB}">
                  <c15:layout/>
                </c:ext>
              </c:extLst>
            </c:dLbl>
            <c:dLbl>
              <c:idx val="2"/>
              <c:layout>
                <c:manualLayout>
                  <c:x val="-2.6012634708286901E-2"/>
                  <c:y val="-3.677699765964569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B2E-4FBC-966F-C6C8813D742B}"/>
                </c:ext>
                <c:ext xmlns:c15="http://schemas.microsoft.com/office/drawing/2012/chart" uri="{CE6537A1-D6FC-4f65-9D91-7224C49458BB}">
                  <c15:layout/>
                </c:ext>
              </c:extLst>
            </c:dLbl>
            <c:dLbl>
              <c:idx val="3"/>
              <c:layout>
                <c:manualLayout>
                  <c:x val="-4.4593088071348902E-2"/>
                  <c:y val="-4.0120361083249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B2E-4FBC-966F-C6C8813D742B}"/>
                </c:ext>
                <c:ext xmlns:c15="http://schemas.microsoft.com/office/drawing/2012/chart" uri="{CE6537A1-D6FC-4f65-9D91-7224C49458BB}">
                  <c15:layout/>
                </c:ext>
              </c:extLst>
            </c:dLbl>
            <c:dLbl>
              <c:idx val="4"/>
              <c:layout>
                <c:manualLayout>
                  <c:x val="-5.2025269416573802E-2"/>
                  <c:y val="-4.680708793045809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B2E-4FBC-966F-C6C8813D742B}"/>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'7. PARTI. PEL. COL EN ESTRENOS'!$D$8:$D$16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'7. PARTI. PEL. COL EN ESTRENOS'!$G$8:$G$16</c:f>
              <c:numCache>
                <c:formatCode>0.00</c:formatCode>
                <c:ptCount val="9"/>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numCache>
            </c:numRef>
          </c:val>
          <c:smooth val="0"/>
          <c:extLst xmlns:c16r2="http://schemas.microsoft.com/office/drawing/2015/06/chart">
            <c:ext xmlns:c16="http://schemas.microsoft.com/office/drawing/2014/chart" uri="{C3380CC4-5D6E-409C-BE32-E72D297353CC}">
              <c16:uniqueId val="{00000005-0B2E-4FBC-966F-C6C8813D742B}"/>
            </c:ext>
          </c:extLst>
        </c:ser>
        <c:dLbls>
          <c:showLegendKey val="0"/>
          <c:showVal val="0"/>
          <c:showCatName val="0"/>
          <c:showSerName val="0"/>
          <c:showPercent val="0"/>
          <c:showBubbleSize val="0"/>
        </c:dLbls>
        <c:marker val="1"/>
        <c:smooth val="0"/>
        <c:axId val="349971224"/>
        <c:axId val="349972792"/>
      </c:lineChart>
      <c:catAx>
        <c:axId val="349971224"/>
        <c:scaling>
          <c:orientation val="minMax"/>
        </c:scaling>
        <c:delete val="0"/>
        <c:axPos val="b"/>
        <c:numFmt formatCode="General" sourceLinked="1"/>
        <c:majorTickMark val="none"/>
        <c:minorTickMark val="none"/>
        <c:tickLblPos val="nextTo"/>
        <c:txPr>
          <a:bodyPr/>
          <a:lstStyle/>
          <a:p>
            <a:pPr>
              <a:defRPr sz="1200"/>
            </a:pPr>
            <a:endParaRPr lang="es-CO"/>
          </a:p>
        </c:txPr>
        <c:crossAx val="349972792"/>
        <c:crosses val="autoZero"/>
        <c:auto val="1"/>
        <c:lblAlgn val="ctr"/>
        <c:lblOffset val="100"/>
        <c:noMultiLvlLbl val="0"/>
      </c:catAx>
      <c:valAx>
        <c:axId val="349972792"/>
        <c:scaling>
          <c:orientation val="minMax"/>
        </c:scaling>
        <c:delete val="0"/>
        <c:axPos val="l"/>
        <c:majorGridlines/>
        <c:title>
          <c:tx>
            <c:rich>
              <a:bodyPr/>
              <a:lstStyle/>
              <a:p>
                <a:pPr>
                  <a:defRPr/>
                </a:pPr>
                <a:r>
                  <a:rPr lang="en-US"/>
                  <a:t>Colombian films as a percentage of all releases</a:t>
                </a:r>
              </a:p>
            </c:rich>
          </c:tx>
          <c:layout/>
          <c:overlay val="0"/>
        </c:title>
        <c:numFmt formatCode="0.00" sourceLinked="1"/>
        <c:majorTickMark val="none"/>
        <c:minorTickMark val="none"/>
        <c:tickLblPos val="nextTo"/>
        <c:crossAx val="349971224"/>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Cinema </a:t>
            </a:r>
            <a:r>
              <a:rPr lang="en-US" baseline="0"/>
              <a:t> Screens in Colombia</a:t>
            </a:r>
          </a:p>
          <a:p>
            <a:pPr>
              <a:defRPr/>
            </a:pPr>
            <a:r>
              <a:rPr lang="en-US" baseline="0"/>
              <a:t>2007-2015</a:t>
            </a:r>
            <a:endParaRPr lang="en-US"/>
          </a:p>
        </c:rich>
      </c:tx>
      <c:layout/>
      <c:overlay val="0"/>
    </c:title>
    <c:autoTitleDeleted val="0"/>
    <c:plotArea>
      <c:layout/>
      <c:lineChart>
        <c:grouping val="standard"/>
        <c:varyColors val="0"/>
        <c:ser>
          <c:idx val="1"/>
          <c:order val="0"/>
          <c:tx>
            <c:strRef>
              <c:f>'8. PANTALLAS ECHIBICI. EN COL.'!$C$47</c:f>
              <c:strCache>
                <c:ptCount val="1"/>
                <c:pt idx="0">
                  <c:v>SCREENS</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'8. PANTALLAS ECHIBICI. EN COL.'!$B$48:$B$56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'8. PANTALLAS ECHIBICI. EN COL.'!$C$48:$C$56</c:f>
              <c:numCache>
                <c:formatCode>General</c:formatCode>
                <c:ptCount val="9"/>
                <c:pt idx="0">
                  <c:v>462</c:v>
                </c:pt>
                <c:pt idx="1">
                  <c:v>536</c:v>
                </c:pt>
                <c:pt idx="2">
                  <c:v>530</c:v>
                </c:pt>
                <c:pt idx="3">
                  <c:v>588</c:v>
                </c:pt>
                <c:pt idx="4">
                  <c:v>643</c:v>
                </c:pt>
                <c:pt idx="5">
                  <c:v>704</c:v>
                </c:pt>
                <c:pt idx="6">
                  <c:v>790</c:v>
                </c:pt>
                <c:pt idx="7">
                  <c:v>870</c:v>
                </c:pt>
                <c:pt idx="8">
                  <c:v>935</c:v>
                </c:pt>
              </c:numCache>
            </c:numRef>
          </c:val>
          <c:smooth val="0"/>
          <c:extLst xmlns:c16r2="http://schemas.microsoft.com/office/drawing/2015/06/chart">
            <c:ext xmlns:c16="http://schemas.microsoft.com/office/drawing/2014/chart" uri="{C3380CC4-5D6E-409C-BE32-E72D297353CC}">
              <c16:uniqueId val="{00000000-5588-4A89-942F-A1E438FACE52}"/>
            </c:ext>
          </c:extLst>
        </c:ser>
        <c:ser>
          <c:idx val="0"/>
          <c:order val="1"/>
          <c:cat>
            <c:numRef>
              <c:f>'8. PANTALLAS ECHIBICI. EN COL.'!$B$48:$B$56</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'8. PANTALLAS ECHIBICI. EN COL.'!$E$48:$E$55</c:f>
              <c:numCache>
                <c:formatCode>General</c:formatCode>
                <c:ptCount val="8"/>
              </c:numCache>
            </c:numRef>
          </c:val>
          <c:smooth val="0"/>
          <c:extLst xmlns:c16r2="http://schemas.microsoft.com/office/drawing/2015/06/chart">
            <c:ext xmlns:c16="http://schemas.microsoft.com/office/drawing/2014/chart" uri="{C3380CC4-5D6E-409C-BE32-E72D297353CC}">
              <c16:uniqueId val="{00000001-5588-4A89-942F-A1E438FACE52}"/>
            </c:ext>
          </c:extLst>
        </c:ser>
        <c:dLbls>
          <c:showLegendKey val="0"/>
          <c:showVal val="0"/>
          <c:showCatName val="0"/>
          <c:showSerName val="0"/>
          <c:showPercent val="0"/>
          <c:showBubbleSize val="0"/>
        </c:dLbls>
        <c:marker val="1"/>
        <c:smooth val="0"/>
        <c:axId val="350279496"/>
        <c:axId val="350279104"/>
      </c:lineChart>
      <c:catAx>
        <c:axId val="350279496"/>
        <c:scaling>
          <c:orientation val="minMax"/>
        </c:scaling>
        <c:delete val="0"/>
        <c:axPos val="b"/>
        <c:numFmt formatCode="General" sourceLinked="1"/>
        <c:majorTickMark val="none"/>
        <c:minorTickMark val="none"/>
        <c:tickLblPos val="nextTo"/>
        <c:crossAx val="350279104"/>
        <c:crosses val="autoZero"/>
        <c:auto val="1"/>
        <c:lblAlgn val="ctr"/>
        <c:lblOffset val="100"/>
        <c:noMultiLvlLbl val="0"/>
      </c:catAx>
      <c:valAx>
        <c:axId val="350279104"/>
        <c:scaling>
          <c:orientation val="minMax"/>
        </c:scaling>
        <c:delete val="0"/>
        <c:axPos val="l"/>
        <c:majorGridlines/>
        <c:title>
          <c:tx>
            <c:rich>
              <a:bodyPr/>
              <a:lstStyle/>
              <a:p>
                <a:pPr>
                  <a:defRPr/>
                </a:pPr>
                <a:r>
                  <a:rPr lang="en-US"/>
                  <a:t>Number of cinema screens</a:t>
                </a:r>
              </a:p>
            </c:rich>
          </c:tx>
          <c:layout/>
          <c:overlay val="0"/>
        </c:title>
        <c:numFmt formatCode="General" sourceLinked="1"/>
        <c:majorTickMark val="none"/>
        <c:minorTickMark val="none"/>
        <c:tickLblPos val="nextTo"/>
        <c:crossAx val="350279496"/>
        <c:crosses val="autoZero"/>
        <c:crossBetween val="between"/>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c:style val="2"/>
  <c:chart>
    <c:title>
      <c:tx>
        <c:rich>
          <a:bodyPr/>
          <a:lstStyle/>
          <a:p>
            <a:pPr>
              <a:defRPr/>
            </a:pPr>
            <a:r>
              <a:rPr lang="en-US"/>
              <a:t>Film Admissions – Major Cities</a:t>
            </a:r>
          </a:p>
          <a:p>
            <a:pPr>
              <a:defRPr/>
            </a:pPr>
            <a:r>
              <a:rPr lang="en-US"/>
              <a:t>2007-2015</a:t>
            </a:r>
          </a:p>
        </c:rich>
      </c:tx>
      <c:layout/>
      <c:overlay val="0"/>
    </c:title>
    <c:autoTitleDeleted val="0"/>
    <c:plotArea>
      <c:layout/>
      <c:lineChart>
        <c:grouping val="standard"/>
        <c:varyColors val="0"/>
        <c:ser>
          <c:idx val="0"/>
          <c:order val="0"/>
          <c:tx>
            <c:strRef>
              <c:f>'9. ASISTENCIA A CINE PRIMER SEM'!$B$171</c:f>
              <c:strCache>
                <c:ptCount val="1"/>
                <c:pt idx="0">
                  <c:v>BOGOTA</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SEM'!$C$171:$K$171</c:f>
              <c:numCache>
                <c:formatCode>0.00</c:formatCode>
                <c:ptCount val="9"/>
                <c:pt idx="0">
                  <c:v>9.4934150000000006</c:v>
                </c:pt>
                <c:pt idx="1">
                  <c:v>9.594614</c:v>
                </c:pt>
                <c:pt idx="2">
                  <c:v>12.465304</c:v>
                </c:pt>
                <c:pt idx="3">
                  <c:v>14.907415</c:v>
                </c:pt>
                <c:pt idx="4">
                  <c:v>16.160440999999999</c:v>
                </c:pt>
                <c:pt idx="5">
                  <c:v>17.198868000000001</c:v>
                </c:pt>
                <c:pt idx="6">
                  <c:v>17.855077000000001</c:v>
                </c:pt>
                <c:pt idx="7">
                  <c:v>18.096318</c:v>
                </c:pt>
                <c:pt idx="8">
                  <c:v>20.630299000000001</c:v>
                </c:pt>
              </c:numCache>
            </c:numRef>
          </c:val>
          <c:smooth val="0"/>
          <c:extLst xmlns:c16r2="http://schemas.microsoft.com/office/drawing/2015/06/chart">
            <c:ext xmlns:c16="http://schemas.microsoft.com/office/drawing/2014/chart" uri="{C3380CC4-5D6E-409C-BE32-E72D297353CC}">
              <c16:uniqueId val="{00000000-386A-46BE-9A44-8C7E17E8DD35}"/>
            </c:ext>
          </c:extLst>
        </c:ser>
        <c:ser>
          <c:idx val="1"/>
          <c:order val="1"/>
          <c:tx>
            <c:strRef>
              <c:f>'9. ASISTENCIA A CINE PRIMER SEM'!$B$172</c:f>
              <c:strCache>
                <c:ptCount val="1"/>
                <c:pt idx="0">
                  <c:v>ALL OTHERS</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SEM'!$C$172:$K$172</c:f>
              <c:numCache>
                <c:formatCode>0.00</c:formatCode>
                <c:ptCount val="9"/>
                <c:pt idx="0">
                  <c:v>5.0982690000000002</c:v>
                </c:pt>
                <c:pt idx="1">
                  <c:v>5.5789039999999996</c:v>
                </c:pt>
                <c:pt idx="2">
                  <c:v>7.507085</c:v>
                </c:pt>
                <c:pt idx="3">
                  <c:v>9.4272899999999993</c:v>
                </c:pt>
                <c:pt idx="4">
                  <c:v>11.092231</c:v>
                </c:pt>
                <c:pt idx="5">
                  <c:v>12.353249999999999</c:v>
                </c:pt>
                <c:pt idx="6">
                  <c:v>13.31621</c:v>
                </c:pt>
                <c:pt idx="7">
                  <c:v>15.567921999999999</c:v>
                </c:pt>
                <c:pt idx="8">
                  <c:v>22.158704</c:v>
                </c:pt>
              </c:numCache>
            </c:numRef>
          </c:val>
          <c:smooth val="0"/>
          <c:extLst xmlns:c16r2="http://schemas.microsoft.com/office/drawing/2015/06/chart">
            <c:ext xmlns:c16="http://schemas.microsoft.com/office/drawing/2014/chart" uri="{C3380CC4-5D6E-409C-BE32-E72D297353CC}">
              <c16:uniqueId val="{00000001-386A-46BE-9A44-8C7E17E8DD35}"/>
            </c:ext>
          </c:extLst>
        </c:ser>
        <c:ser>
          <c:idx val="2"/>
          <c:order val="2"/>
          <c:tx>
            <c:strRef>
              <c:f>'9. ASISTENCIA A CINE PRIMER SEM'!$B$173</c:f>
              <c:strCache>
                <c:ptCount val="1"/>
                <c:pt idx="0">
                  <c:v>CALI</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SEM'!$C$173:$K$173</c:f>
              <c:numCache>
                <c:formatCode>0.00</c:formatCode>
                <c:ptCount val="9"/>
                <c:pt idx="0">
                  <c:v>2.1650680000000002</c:v>
                </c:pt>
                <c:pt idx="1">
                  <c:v>2.1294960000000001</c:v>
                </c:pt>
                <c:pt idx="2">
                  <c:v>2.325329</c:v>
                </c:pt>
                <c:pt idx="3">
                  <c:v>3.338962</c:v>
                </c:pt>
                <c:pt idx="4">
                  <c:v>3.8253370000000002</c:v>
                </c:pt>
                <c:pt idx="5">
                  <c:v>4.1590410000000002</c:v>
                </c:pt>
                <c:pt idx="6">
                  <c:v>4.3228030000000004</c:v>
                </c:pt>
                <c:pt idx="7">
                  <c:v>4.4956579999999997</c:v>
                </c:pt>
                <c:pt idx="8">
                  <c:v>5.4929819999999996</c:v>
                </c:pt>
              </c:numCache>
            </c:numRef>
          </c:val>
          <c:smooth val="0"/>
          <c:extLst xmlns:c16r2="http://schemas.microsoft.com/office/drawing/2015/06/chart">
            <c:ext xmlns:c16="http://schemas.microsoft.com/office/drawing/2014/chart" uri="{C3380CC4-5D6E-409C-BE32-E72D297353CC}">
              <c16:uniqueId val="{00000002-386A-46BE-9A44-8C7E17E8DD35}"/>
            </c:ext>
          </c:extLst>
        </c:ser>
        <c:ser>
          <c:idx val="3"/>
          <c:order val="3"/>
          <c:tx>
            <c:strRef>
              <c:f>'9. ASISTENCIA A CINE PRIMER SEM'!$B$174</c:f>
              <c:strCache>
                <c:ptCount val="1"/>
                <c:pt idx="0">
                  <c:v>MEDELLIN</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SEM'!$C$174:$K$174</c:f>
              <c:numCache>
                <c:formatCode>0.00</c:formatCode>
                <c:ptCount val="9"/>
                <c:pt idx="0">
                  <c:v>2.7481200000000001</c:v>
                </c:pt>
                <c:pt idx="1">
                  <c:v>2.8366030000000002</c:v>
                </c:pt>
                <c:pt idx="2">
                  <c:v>3.15646</c:v>
                </c:pt>
                <c:pt idx="3">
                  <c:v>3.5944759999999998</c:v>
                </c:pt>
                <c:pt idx="4">
                  <c:v>3.8164579999999999</c:v>
                </c:pt>
                <c:pt idx="5">
                  <c:v>3.8323830000000001</c:v>
                </c:pt>
                <c:pt idx="6">
                  <c:v>3.9138540000000002</c:v>
                </c:pt>
                <c:pt idx="7">
                  <c:v>4.0608240000000002</c:v>
                </c:pt>
                <c:pt idx="8">
                  <c:v>5.2002870000000003</c:v>
                </c:pt>
              </c:numCache>
            </c:numRef>
          </c:val>
          <c:smooth val="0"/>
          <c:extLst xmlns:c16r2="http://schemas.microsoft.com/office/drawing/2015/06/chart">
            <c:ext xmlns:c16="http://schemas.microsoft.com/office/drawing/2014/chart" uri="{C3380CC4-5D6E-409C-BE32-E72D297353CC}">
              <c16:uniqueId val="{00000003-386A-46BE-9A44-8C7E17E8DD35}"/>
            </c:ext>
          </c:extLst>
        </c:ser>
        <c:ser>
          <c:idx val="4"/>
          <c:order val="4"/>
          <c:tx>
            <c:strRef>
              <c:f>'9. ASISTENCIA A CINE PRIMER SEM'!$B$175</c:f>
              <c:strCache>
                <c:ptCount val="1"/>
                <c:pt idx="0">
                  <c:v>BUCARAMANGA</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SEM'!$C$175:$K$175</c:f>
              <c:numCache>
                <c:formatCode>0.00</c:formatCode>
                <c:ptCount val="9"/>
                <c:pt idx="0">
                  <c:v>0.234845</c:v>
                </c:pt>
                <c:pt idx="1">
                  <c:v>0.29510900000000001</c:v>
                </c:pt>
                <c:pt idx="2">
                  <c:v>0.357072</c:v>
                </c:pt>
                <c:pt idx="3">
                  <c:v>0.91470700000000005</c:v>
                </c:pt>
                <c:pt idx="4">
                  <c:v>1.463789</c:v>
                </c:pt>
                <c:pt idx="5">
                  <c:v>1.556521</c:v>
                </c:pt>
                <c:pt idx="6">
                  <c:v>2.0086279999999999</c:v>
                </c:pt>
                <c:pt idx="7">
                  <c:v>2.1750829999999999</c:v>
                </c:pt>
                <c:pt idx="8">
                  <c:v>2.7703030000000002</c:v>
                </c:pt>
              </c:numCache>
            </c:numRef>
          </c:val>
          <c:smooth val="0"/>
          <c:extLst xmlns:c16r2="http://schemas.microsoft.com/office/drawing/2015/06/chart">
            <c:ext xmlns:c16="http://schemas.microsoft.com/office/drawing/2014/chart" uri="{C3380CC4-5D6E-409C-BE32-E72D297353CC}">
              <c16:uniqueId val="{00000004-386A-46BE-9A44-8C7E17E8DD35}"/>
            </c:ext>
          </c:extLst>
        </c:ser>
        <c:ser>
          <c:idx val="5"/>
          <c:order val="5"/>
          <c:tx>
            <c:strRef>
              <c:f>'9. ASISTENCIA A CINE PRIMER SEM'!$B$176</c:f>
              <c:strCache>
                <c:ptCount val="1"/>
                <c:pt idx="0">
                  <c:v>BARRANQUILLA</c:v>
                </c:pt>
              </c:strCache>
            </c:strRef>
          </c:tx>
          <c:cat>
            <c:numRef>
              <c:f>'9. ASISTENCIA A CINE PRIMER SEM'!$C$119:$K$119</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'9. ASISTENCIA A CINE PRIMER SEM'!$C$176:$K$176</c:f>
              <c:numCache>
                <c:formatCode>0.00</c:formatCode>
                <c:ptCount val="9"/>
                <c:pt idx="0">
                  <c:v>0.92924099999999998</c:v>
                </c:pt>
                <c:pt idx="1">
                  <c:v>1.1281509999999999</c:v>
                </c:pt>
                <c:pt idx="2">
                  <c:v>1.256435</c:v>
                </c:pt>
                <c:pt idx="3">
                  <c:v>1.4722409999999999</c:v>
                </c:pt>
                <c:pt idx="4">
                  <c:v>1.653707</c:v>
                </c:pt>
                <c:pt idx="5">
                  <c:v>1.7492540000000001</c:v>
                </c:pt>
                <c:pt idx="6">
                  <c:v>1.8623369999999999</c:v>
                </c:pt>
                <c:pt idx="7">
                  <c:v>2.1303869999999998</c:v>
                </c:pt>
                <c:pt idx="8">
                  <c:v>2.5544519999999999</c:v>
                </c:pt>
              </c:numCache>
            </c:numRef>
          </c:val>
          <c:smooth val="0"/>
          <c:extLst xmlns:c16r2="http://schemas.microsoft.com/office/drawing/2015/06/chart">
            <c:ext xmlns:c16="http://schemas.microsoft.com/office/drawing/2014/chart" uri="{C3380CC4-5D6E-409C-BE32-E72D297353CC}">
              <c16:uniqueId val="{00000005-386A-46BE-9A44-8C7E17E8DD35}"/>
            </c:ext>
          </c:extLst>
        </c:ser>
        <c:dLbls>
          <c:showLegendKey val="0"/>
          <c:showVal val="0"/>
          <c:showCatName val="0"/>
          <c:showSerName val="0"/>
          <c:showPercent val="0"/>
          <c:showBubbleSize val="0"/>
        </c:dLbls>
        <c:marker val="1"/>
        <c:smooth val="0"/>
        <c:axId val="349974752"/>
        <c:axId val="247521656"/>
      </c:lineChart>
      <c:catAx>
        <c:axId val="349974752"/>
        <c:scaling>
          <c:orientation val="minMax"/>
        </c:scaling>
        <c:delete val="0"/>
        <c:axPos val="b"/>
        <c:numFmt formatCode="General" sourceLinked="1"/>
        <c:majorTickMark val="none"/>
        <c:minorTickMark val="none"/>
        <c:tickLblPos val="nextTo"/>
        <c:crossAx val="247521656"/>
        <c:crosses val="autoZero"/>
        <c:auto val="1"/>
        <c:lblAlgn val="ctr"/>
        <c:lblOffset val="100"/>
        <c:noMultiLvlLbl val="0"/>
      </c:catAx>
      <c:valAx>
        <c:axId val="247521656"/>
        <c:scaling>
          <c:orientation val="minMax"/>
        </c:scaling>
        <c:delete val="0"/>
        <c:axPos val="l"/>
        <c:majorGridlines/>
        <c:title>
          <c:tx>
            <c:rich>
              <a:bodyPr/>
              <a:lstStyle/>
              <a:p>
                <a:pPr>
                  <a:defRPr/>
                </a:pPr>
                <a:r>
                  <a:rPr lang="en-US"/>
                  <a:t>Millions of Admissions</a:t>
                </a:r>
              </a:p>
            </c:rich>
          </c:tx>
          <c:layout/>
          <c:overlay val="0"/>
        </c:title>
        <c:numFmt formatCode="0.00" sourceLinked="1"/>
        <c:majorTickMark val="none"/>
        <c:minorTickMark val="none"/>
        <c:tickLblPos val="nextTo"/>
        <c:crossAx val="349974752"/>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xdr:col>
      <xdr:colOff>0</xdr:colOff>
      <xdr:row>41</xdr:row>
      <xdr:rowOff>11430</xdr:rowOff>
    </xdr:from>
    <xdr:to>
      <xdr:col>7</xdr:col>
      <xdr:colOff>404813</xdr:colOff>
      <xdr:row>59</xdr:row>
      <xdr:rowOff>83344</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10583</xdr:colOff>
      <xdr:row>17</xdr:row>
      <xdr:rowOff>105833</xdr:rowOff>
    </xdr:from>
    <xdr:to>
      <xdr:col>7</xdr:col>
      <xdr:colOff>31750</xdr:colOff>
      <xdr:row>35</xdr:row>
      <xdr:rowOff>137583</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19</xdr:row>
      <xdr:rowOff>27214</xdr:rowOff>
    </xdr:from>
    <xdr:to>
      <xdr:col>10</xdr:col>
      <xdr:colOff>68036</xdr:colOff>
      <xdr:row>39</xdr:row>
      <xdr:rowOff>40822</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24</xdr:row>
      <xdr:rowOff>163829</xdr:rowOff>
    </xdr:from>
    <xdr:to>
      <xdr:col>8</xdr:col>
      <xdr:colOff>11907</xdr:colOff>
      <xdr:row>50</xdr:row>
      <xdr:rowOff>35718</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708660</xdr:colOff>
      <xdr:row>14</xdr:row>
      <xdr:rowOff>179070</xdr:rowOff>
    </xdr:from>
    <xdr:to>
      <xdr:col>5</xdr:col>
      <xdr:colOff>728383</xdr:colOff>
      <xdr:row>36</xdr:row>
      <xdr:rowOff>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16</xdr:row>
      <xdr:rowOff>0</xdr:rowOff>
    </xdr:from>
    <xdr:to>
      <xdr:col>6</xdr:col>
      <xdr:colOff>33617</xdr:colOff>
      <xdr:row>36</xdr:row>
      <xdr:rowOff>22412</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45719</xdr:colOff>
      <xdr:row>17</xdr:row>
      <xdr:rowOff>42334</xdr:rowOff>
    </xdr:from>
    <xdr:to>
      <xdr:col>9</xdr:col>
      <xdr:colOff>21166</xdr:colOff>
      <xdr:row>38</xdr:row>
      <xdr:rowOff>127000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723900</xdr:colOff>
      <xdr:row>61</xdr:row>
      <xdr:rowOff>156210</xdr:rowOff>
    </xdr:from>
    <xdr:to>
      <xdr:col>8</xdr:col>
      <xdr:colOff>541020</xdr:colOff>
      <xdr:row>80</xdr:row>
      <xdr:rowOff>22860</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127</xdr:row>
      <xdr:rowOff>119061</xdr:rowOff>
    </xdr:from>
    <xdr:to>
      <xdr:col>9</xdr:col>
      <xdr:colOff>595312</xdr:colOff>
      <xdr:row>152</xdr:row>
      <xdr:rowOff>142874</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2" Type="http://schemas.openxmlformats.org/officeDocument/2006/relationships/externalLinkPath" Target="file:///I:\Users\diegobustos\Downloads\graficas_excel\EVOLUCION%20DEL%20MERCADO%20CINEMATOGRAFICO%20EN%20COLOMBIA-PESOS%20COL.xlsx" TargetMode="External"/><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r:id="rId1" refreshedBy="Sergio Murillo" refreshedDate="42019.413685416665" createdVersion="4" refreshedVersion="4" minRefreshableVersion="3" recordCount="96">
  <cacheSource type="worksheet">
    <worksheetSource ref="B7:F103" sheet="9. ASISTENCIA A CINE PRIMER SEM"/>
  </cacheSource>
  <cacheFields count="5">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CIUDAD" numFmtId="0">
      <sharedItems count="6">
        <s v="BARRANQUILLA"/>
        <s v="BOGOTA"/>
        <s v="BUCARAMANGA"/>
        <s v="CALI"/>
        <s v="MEDELLIN"/>
        <s v="RESTO"/>
      </sharedItems>
    </cacheField>
    <cacheField name="TAQUILLA" numFmtId="166">
      <sharedItems containsSemiMixedTypes="0" containsString="0" containsNumber="1" containsInteger="1" minValue="672643050" maxValue="79819367860"/>
    </cacheField>
    <cacheField name="ASISTENCIA" numFmtId="166">
      <sharedItems containsSemiMixedTypes="0" containsString="0" containsNumber="1" containsInteger="1" minValue="112936" maxValue="917260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sistenteplaneacion" refreshedDate="42391.481465740741" createdVersion="5" refreshedVersion="5" minRefreshableVersion="3" recordCount="18">
  <cacheSource type="worksheet">
    <worksheetSource ref="C8:F26" sheet="1. COL. NUME. TOTAL DE EXP."/>
  </cacheSource>
  <cacheFields count="4">
    <cacheField name="AÑO-SEMESTRE" numFmtId="0">
      <sharedItems containsSemiMixedTypes="0" containsString="0" containsNumber="1" containsInteger="1" minValue="2007" maxValue="2015" count="9">
        <n v="2007"/>
        <n v="2008"/>
        <n v="2009"/>
        <n v="2010"/>
        <n v="2011"/>
        <n v="2012"/>
        <n v="2013"/>
        <n v="2014"/>
        <n v="2015"/>
      </sharedItems>
    </cacheField>
    <cacheField name="SEMESTRE" numFmtId="0">
      <sharedItems containsSemiMixedTypes="0" containsString="0" containsNumber="1" containsInteger="1" minValue="1" maxValue="2"/>
    </cacheField>
    <cacheField name="TAQUILLA" numFmtId="166">
      <sharedItems containsSemiMixedTypes="0" containsString="0" containsNumber="1" containsInteger="1" minValue="69435049142" maxValue="258465183380"/>
    </cacheField>
    <cacheField name="ASISTENCIA" numFmtId="166">
      <sharedItems containsSemiMixedTypes="0" containsString="0" containsNumber="1" containsInteger="1" minValue="9785529" maxValue="30398902"/>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user" refreshedDate="41827.052375694446" createdVersion="4" refreshedVersion="4" minRefreshableVersion="3" recordCount="32">
  <cacheSource type="worksheet">
    <worksheetSource ref="B7:E39" sheet="8. PANTALLAS ECHIBICI. EN COL." r:id="rId2"/>
  </cacheSource>
  <cacheFields count="4">
    <cacheField name="AÑO" numFmtId="0">
      <sharedItems containsSemiMixedTypes="0" containsString="0" containsNumber="1" containsInteger="1" minValue="2006" maxValue="2014" count="9">
        <n v="2006"/>
        <n v="2007"/>
        <n v="2008"/>
        <n v="2009"/>
        <n v="2010"/>
        <n v="2011"/>
        <n v="2012"/>
        <n v="2013"/>
        <n v="2014"/>
      </sharedItems>
    </cacheField>
    <cacheField name="MEDIO" numFmtId="0">
      <sharedItems/>
    </cacheField>
    <cacheField name="FORMATO" numFmtId="0">
      <sharedItems/>
    </cacheField>
    <cacheField name="CUENTA" numFmtId="0">
      <sharedItems containsSemiMixedTypes="0" containsString="0" containsNumber="1" containsInteger="1" minValue="1" maxValue="524"/>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Asistenteplaneacion" refreshedDate="42398.70882083333" createdVersion="4" refreshedVersion="5" minRefreshableVersion="3" recordCount="108">
  <cacheSource type="worksheet">
    <worksheetSource ref="B7:F115" sheet="9. ASISTENCIA A CINE PRIMER SEM"/>
  </cacheSource>
  <cacheFields count="5">
    <cacheField name="AÑO" numFmtId="0">
      <sharedItems containsSemiMixedTypes="0" containsString="0" containsNumber="1" containsInteger="1" minValue="2007" maxValue="2015" count="9">
        <n v="2007"/>
        <n v="2008"/>
        <n v="2009"/>
        <n v="2010"/>
        <n v="2011"/>
        <n v="2012"/>
        <n v="2013"/>
        <n v="2014"/>
        <n v="2015"/>
      </sharedItems>
    </cacheField>
    <cacheField name="SEMESTRE" numFmtId="0">
      <sharedItems containsSemiMixedTypes="0" containsString="0" containsNumber="1" containsInteger="1" minValue="1" maxValue="2" count="2">
        <n v="1"/>
        <n v="2"/>
      </sharedItems>
    </cacheField>
    <cacheField name="CIUDAD" numFmtId="0">
      <sharedItems count="6">
        <s v="BARRANQUILLA"/>
        <s v="BOGOTA"/>
        <s v="BUCARAMANGA"/>
        <s v="CALI"/>
        <s v="MEDELLIN"/>
        <s v="RESTO"/>
      </sharedItems>
    </cacheField>
    <cacheField name="TAQUILLA" numFmtId="166">
      <sharedItems containsSemiMixedTypes="0" containsString="0" containsNumber="1" containsInteger="1" minValue="672643050" maxValue="98289925451"/>
    </cacheField>
    <cacheField name="ASISTENCIA" numFmtId="166">
      <sharedItems containsSemiMixedTypes="0" containsString="0" containsNumber="1" containsInteger="1" minValue="112936" maxValue="1143957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6">
  <r>
    <x v="0"/>
    <x v="0"/>
    <x v="0"/>
    <n v="3261238250"/>
    <n v="455023"/>
  </r>
  <r>
    <x v="0"/>
    <x v="0"/>
    <x v="1"/>
    <n v="38330857200"/>
    <n v="5067496"/>
  </r>
  <r>
    <x v="0"/>
    <x v="0"/>
    <x v="2"/>
    <n v="746975100"/>
    <n v="121909"/>
  </r>
  <r>
    <x v="0"/>
    <x v="0"/>
    <x v="3"/>
    <n v="9408639200"/>
    <n v="1181874"/>
  </r>
  <r>
    <x v="0"/>
    <x v="0"/>
    <x v="4"/>
    <n v="10668873856"/>
    <n v="1483911"/>
  </r>
  <r>
    <x v="0"/>
    <x v="0"/>
    <x v="5"/>
    <n v="16874251155"/>
    <n v="2573216"/>
  </r>
  <r>
    <x v="0"/>
    <x v="1"/>
    <x v="0"/>
    <n v="3276797350"/>
    <n v="474218"/>
  </r>
  <r>
    <x v="0"/>
    <x v="1"/>
    <x v="1"/>
    <n v="32815016497"/>
    <n v="4425919"/>
  </r>
  <r>
    <x v="0"/>
    <x v="1"/>
    <x v="2"/>
    <n v="672643050"/>
    <n v="112936"/>
  </r>
  <r>
    <x v="0"/>
    <x v="1"/>
    <x v="3"/>
    <n v="7365092350"/>
    <n v="983194"/>
  </r>
  <r>
    <x v="0"/>
    <x v="1"/>
    <x v="4"/>
    <n v="8963976995"/>
    <n v="1264209"/>
  </r>
  <r>
    <x v="0"/>
    <x v="1"/>
    <x v="5"/>
    <n v="16341522900"/>
    <n v="2525053"/>
  </r>
  <r>
    <x v="1"/>
    <x v="0"/>
    <x v="0"/>
    <n v="3625707750"/>
    <n v="540057"/>
  </r>
  <r>
    <x v="1"/>
    <x v="0"/>
    <x v="1"/>
    <n v="38445838007"/>
    <n v="4872020"/>
  </r>
  <r>
    <x v="1"/>
    <x v="0"/>
    <x v="2"/>
    <n v="1020588400"/>
    <n v="149928"/>
  </r>
  <r>
    <x v="1"/>
    <x v="0"/>
    <x v="3"/>
    <n v="9264838650"/>
    <n v="1136392"/>
  </r>
  <r>
    <x v="1"/>
    <x v="0"/>
    <x v="4"/>
    <n v="11026016825"/>
    <n v="1509725"/>
  </r>
  <r>
    <x v="1"/>
    <x v="0"/>
    <x v="5"/>
    <n v="18778162640"/>
    <n v="2724778"/>
  </r>
  <r>
    <x v="1"/>
    <x v="1"/>
    <x v="0"/>
    <n v="4014203600"/>
    <n v="588094"/>
  </r>
  <r>
    <x v="1"/>
    <x v="1"/>
    <x v="1"/>
    <n v="36356990788"/>
    <n v="4722594"/>
  </r>
  <r>
    <x v="1"/>
    <x v="1"/>
    <x v="2"/>
    <n v="966824350"/>
    <n v="145181"/>
  </r>
  <r>
    <x v="1"/>
    <x v="1"/>
    <x v="3"/>
    <n v="8011628650"/>
    <n v="993104"/>
  </r>
  <r>
    <x v="1"/>
    <x v="1"/>
    <x v="4"/>
    <n v="9539075626"/>
    <n v="1326878"/>
  </r>
  <r>
    <x v="1"/>
    <x v="1"/>
    <x v="5"/>
    <n v="18930909856"/>
    <n v="2854126"/>
  </r>
  <r>
    <x v="2"/>
    <x v="0"/>
    <x v="0"/>
    <n v="4210590950"/>
    <n v="596599"/>
  </r>
  <r>
    <x v="2"/>
    <x v="0"/>
    <x v="1"/>
    <n v="45807181451"/>
    <n v="5694005"/>
  </r>
  <r>
    <x v="2"/>
    <x v="0"/>
    <x v="2"/>
    <n v="1066601050"/>
    <n v="157357"/>
  </r>
  <r>
    <x v="2"/>
    <x v="0"/>
    <x v="3"/>
    <n v="10040640450"/>
    <n v="1124875"/>
  </r>
  <r>
    <x v="2"/>
    <x v="0"/>
    <x v="4"/>
    <n v="12300464600"/>
    <n v="1596837"/>
  </r>
  <r>
    <x v="2"/>
    <x v="0"/>
    <x v="5"/>
    <n v="22400391278"/>
    <n v="3356165"/>
  </r>
  <r>
    <x v="2"/>
    <x v="1"/>
    <x v="0"/>
    <n v="4726633350"/>
    <n v="659836"/>
  </r>
  <r>
    <x v="2"/>
    <x v="1"/>
    <x v="1"/>
    <n v="49044179401"/>
    <n v="6771299"/>
  </r>
  <r>
    <x v="2"/>
    <x v="1"/>
    <x v="2"/>
    <n v="1159846200"/>
    <n v="199715"/>
  </r>
  <r>
    <x v="2"/>
    <x v="1"/>
    <x v="3"/>
    <n v="10464596750"/>
    <n v="1200454"/>
  </r>
  <r>
    <x v="2"/>
    <x v="1"/>
    <x v="4"/>
    <n v="12435605900"/>
    <n v="1559623"/>
  </r>
  <r>
    <x v="2"/>
    <x v="1"/>
    <x v="5"/>
    <n v="24421863507"/>
    <n v="4150920"/>
  </r>
  <r>
    <x v="3"/>
    <x v="0"/>
    <x v="0"/>
    <n v="5557103900"/>
    <n v="711428"/>
  </r>
  <r>
    <x v="3"/>
    <x v="0"/>
    <x v="1"/>
    <n v="60827868533"/>
    <n v="7588803"/>
  </r>
  <r>
    <x v="3"/>
    <x v="0"/>
    <x v="2"/>
    <n v="2012364150"/>
    <n v="410057"/>
  </r>
  <r>
    <x v="3"/>
    <x v="0"/>
    <x v="3"/>
    <n v="13182065700"/>
    <n v="1586129"/>
  </r>
  <r>
    <x v="3"/>
    <x v="0"/>
    <x v="4"/>
    <n v="15977775323"/>
    <n v="1826926"/>
  </r>
  <r>
    <x v="3"/>
    <x v="0"/>
    <x v="5"/>
    <n v="27847938562"/>
    <n v="4516357"/>
  </r>
  <r>
    <x v="3"/>
    <x v="1"/>
    <x v="0"/>
    <n v="5916217050"/>
    <n v="760813"/>
  </r>
  <r>
    <x v="3"/>
    <x v="1"/>
    <x v="1"/>
    <n v="61346102137"/>
    <n v="7318612"/>
  </r>
  <r>
    <x v="3"/>
    <x v="1"/>
    <x v="2"/>
    <n v="2913003900"/>
    <n v="504650"/>
  </r>
  <r>
    <x v="3"/>
    <x v="1"/>
    <x v="3"/>
    <n v="13591716100"/>
    <n v="1752833"/>
  </r>
  <r>
    <x v="3"/>
    <x v="1"/>
    <x v="4"/>
    <n v="15298268400"/>
    <n v="1767550"/>
  </r>
  <r>
    <x v="3"/>
    <x v="1"/>
    <x v="5"/>
    <n v="33616913895"/>
    <n v="4910933"/>
  </r>
  <r>
    <x v="4"/>
    <x v="0"/>
    <x v="0"/>
    <n v="6437686830"/>
    <n v="818750"/>
  </r>
  <r>
    <x v="4"/>
    <x v="0"/>
    <x v="1"/>
    <n v="66174449000"/>
    <n v="8171870"/>
  </r>
  <r>
    <x v="4"/>
    <x v="0"/>
    <x v="2"/>
    <n v="4250992440"/>
    <n v="609883"/>
  </r>
  <r>
    <x v="4"/>
    <x v="0"/>
    <x v="3"/>
    <n v="15014997239"/>
    <n v="1936524"/>
  </r>
  <r>
    <x v="4"/>
    <x v="0"/>
    <x v="4"/>
    <n v="16789527500"/>
    <n v="1989817"/>
  </r>
  <r>
    <x v="4"/>
    <x v="0"/>
    <x v="5"/>
    <n v="40019505444"/>
    <n v="5521067"/>
  </r>
  <r>
    <x v="4"/>
    <x v="1"/>
    <x v="0"/>
    <n v="6535283900"/>
    <n v="834957"/>
  </r>
  <r>
    <x v="4"/>
    <x v="1"/>
    <x v="1"/>
    <n v="63354637400"/>
    <n v="7988571"/>
  </r>
  <r>
    <x v="4"/>
    <x v="1"/>
    <x v="2"/>
    <n v="6289380850"/>
    <n v="853906"/>
  </r>
  <r>
    <x v="4"/>
    <x v="1"/>
    <x v="3"/>
    <n v="13633042300"/>
    <n v="1888813"/>
  </r>
  <r>
    <x v="4"/>
    <x v="1"/>
    <x v="4"/>
    <n v="15781813650"/>
    <n v="1826641"/>
  </r>
  <r>
    <x v="4"/>
    <x v="1"/>
    <x v="5"/>
    <n v="39761558390"/>
    <n v="5571164"/>
  </r>
  <r>
    <x v="5"/>
    <x v="0"/>
    <x v="0"/>
    <n v="7101553350"/>
    <n v="872859"/>
  </r>
  <r>
    <x v="5"/>
    <x v="0"/>
    <x v="1"/>
    <n v="71094246475"/>
    <n v="8490687"/>
  </r>
  <r>
    <x v="5"/>
    <x v="0"/>
    <x v="2"/>
    <n v="5782715650"/>
    <n v="734003"/>
  </r>
  <r>
    <x v="5"/>
    <x v="0"/>
    <x v="3"/>
    <n v="15554080225"/>
    <n v="2056769"/>
  </r>
  <r>
    <x v="5"/>
    <x v="0"/>
    <x v="4"/>
    <n v="17256869600"/>
    <n v="1925827"/>
  </r>
  <r>
    <x v="5"/>
    <x v="0"/>
    <x v="5"/>
    <n v="46788850750"/>
    <n v="6157758"/>
  </r>
  <r>
    <x v="5"/>
    <x v="1"/>
    <x v="0"/>
    <n v="7047915850"/>
    <n v="876395"/>
  </r>
  <r>
    <x v="5"/>
    <x v="1"/>
    <x v="1"/>
    <n v="73003506500"/>
    <n v="8708181"/>
  </r>
  <r>
    <x v="5"/>
    <x v="1"/>
    <x v="2"/>
    <n v="6173845600"/>
    <n v="822518"/>
  </r>
  <r>
    <x v="5"/>
    <x v="1"/>
    <x v="3"/>
    <n v="15454809850"/>
    <n v="2102272"/>
  </r>
  <r>
    <x v="5"/>
    <x v="1"/>
    <x v="4"/>
    <n v="16859499799"/>
    <n v="1906556"/>
  </r>
  <r>
    <x v="5"/>
    <x v="1"/>
    <x v="5"/>
    <n v="45657087800"/>
    <n v="6195492"/>
  </r>
  <r>
    <x v="6"/>
    <x v="0"/>
    <x v="0"/>
    <n v="7926057400"/>
    <n v="943894"/>
  </r>
  <r>
    <x v="6"/>
    <x v="0"/>
    <x v="1"/>
    <n v="78730363600"/>
    <n v="9172600"/>
  </r>
  <r>
    <x v="6"/>
    <x v="0"/>
    <x v="2"/>
    <n v="8391581850"/>
    <n v="982045"/>
  </r>
  <r>
    <x v="6"/>
    <x v="0"/>
    <x v="3"/>
    <n v="17346361186"/>
    <n v="2228286"/>
  </r>
  <r>
    <x v="6"/>
    <x v="0"/>
    <x v="4"/>
    <n v="18497644350"/>
    <n v="2010921"/>
  </r>
  <r>
    <x v="6"/>
    <x v="0"/>
    <x v="5"/>
    <n v="50893464767"/>
    <n v="6668953"/>
  </r>
  <r>
    <x v="6"/>
    <x v="1"/>
    <x v="0"/>
    <n v="8121761650"/>
    <n v="918443"/>
  </r>
  <r>
    <x v="6"/>
    <x v="1"/>
    <x v="1"/>
    <n v="70821517930"/>
    <n v="8682477"/>
  </r>
  <r>
    <x v="6"/>
    <x v="1"/>
    <x v="2"/>
    <n v="8557988000"/>
    <n v="1026583"/>
  </r>
  <r>
    <x v="6"/>
    <x v="1"/>
    <x v="3"/>
    <n v="17082555350"/>
    <n v="2094517"/>
  </r>
  <r>
    <x v="6"/>
    <x v="1"/>
    <x v="4"/>
    <n v="17263176600"/>
    <n v="1902933"/>
  </r>
  <r>
    <x v="6"/>
    <x v="1"/>
    <x v="5"/>
    <n v="48366808300"/>
    <n v="6647257"/>
  </r>
  <r>
    <x v="7"/>
    <x v="0"/>
    <x v="0"/>
    <n v="10032936550"/>
    <n v="1047950"/>
  </r>
  <r>
    <x v="7"/>
    <x v="0"/>
    <x v="1"/>
    <n v="79819367860"/>
    <n v="9134886"/>
  </r>
  <r>
    <x v="7"/>
    <x v="0"/>
    <x v="2"/>
    <n v="9298425050"/>
    <n v="1096788"/>
  </r>
  <r>
    <x v="7"/>
    <x v="0"/>
    <x v="3"/>
    <n v="19265662250"/>
    <n v="2313645"/>
  </r>
  <r>
    <x v="7"/>
    <x v="0"/>
    <x v="4"/>
    <n v="19789596200"/>
    <n v="2065864"/>
  </r>
  <r>
    <x v="7"/>
    <x v="0"/>
    <x v="5"/>
    <n v="60148923150"/>
    <n v="7633057"/>
  </r>
  <r>
    <x v="7"/>
    <x v="1"/>
    <x v="0"/>
    <n v="9464349150"/>
    <n v="1082437"/>
  </r>
  <r>
    <x v="7"/>
    <x v="1"/>
    <x v="1"/>
    <n v="75745399163"/>
    <n v="8961432"/>
  </r>
  <r>
    <x v="7"/>
    <x v="1"/>
    <x v="2"/>
    <n v="8465345200"/>
    <n v="1078295"/>
  </r>
  <r>
    <x v="7"/>
    <x v="1"/>
    <x v="3"/>
    <n v="16657788350"/>
    <n v="2182013"/>
  </r>
  <r>
    <x v="7"/>
    <x v="1"/>
    <x v="4"/>
    <n v="18009189900"/>
    <n v="1994960"/>
  </r>
  <r>
    <x v="7"/>
    <x v="1"/>
    <x v="5"/>
    <n v="57336608100"/>
    <n v="7934865"/>
  </r>
</pivotCacheRecords>
</file>

<file path=xl/pivotCache/pivotCacheRecords2.xml><?xml version="1.0" encoding="utf-8"?>
<pivotCacheRecords xmlns="http://schemas.openxmlformats.org/spreadsheetml/2006/main" xmlns:r="http://schemas.openxmlformats.org/officeDocument/2006/relationships" count="18">
  <r>
    <x v="0"/>
    <n v="1"/>
    <n v="79290834761"/>
    <n v="10883429"/>
  </r>
  <r>
    <x v="0"/>
    <n v="2"/>
    <n v="69435049142"/>
    <n v="9785529"/>
  </r>
  <r>
    <x v="1"/>
    <n v="1"/>
    <n v="82161152272"/>
    <n v="10932900"/>
  </r>
  <r>
    <x v="1"/>
    <n v="2"/>
    <n v="77819632870"/>
    <n v="10629977"/>
  </r>
  <r>
    <x v="2"/>
    <n v="1"/>
    <n v="95825869779"/>
    <n v="12525838"/>
  </r>
  <r>
    <x v="2"/>
    <n v="2"/>
    <n v="102252725108"/>
    <n v="14541847"/>
  </r>
  <r>
    <x v="3"/>
    <n v="1"/>
    <n v="125405116168"/>
    <n v="16639700"/>
  </r>
  <r>
    <x v="3"/>
    <n v="2"/>
    <n v="132682221482"/>
    <n v="17015391"/>
  </r>
  <r>
    <x v="4"/>
    <n v="1"/>
    <n v="148687158453"/>
    <n v="19047911"/>
  </r>
  <r>
    <x v="4"/>
    <n v="2"/>
    <n v="145355716490"/>
    <n v="18964052"/>
  </r>
  <r>
    <x v="5"/>
    <n v="1"/>
    <n v="163578316050"/>
    <n v="20237903"/>
  </r>
  <r>
    <x v="5"/>
    <n v="2"/>
    <n v="164196665399"/>
    <n v="20611414"/>
  </r>
  <r>
    <x v="6"/>
    <n v="1"/>
    <n v="181785473153"/>
    <n v="22006699"/>
  </r>
  <r>
    <x v="6"/>
    <n v="2"/>
    <n v="170213807830"/>
    <n v="21272210"/>
  </r>
  <r>
    <x v="7"/>
    <n v="1"/>
    <n v="198354911060"/>
    <n v="23292190"/>
  </r>
  <r>
    <x v="7"/>
    <n v="2"/>
    <n v="185678679863"/>
    <n v="23234002"/>
  </r>
  <r>
    <x v="8"/>
    <n v="1"/>
    <n v="258465183380"/>
    <n v="30398902"/>
  </r>
  <r>
    <x v="8"/>
    <n v="2"/>
    <n v="233743966620"/>
    <n v="28408125"/>
  </r>
</pivotCacheRecords>
</file>

<file path=xl/pivotCache/pivotCacheRecords3.xml><?xml version="1.0" encoding="utf-8"?>
<pivotCacheRecords xmlns="http://schemas.openxmlformats.org/spreadsheetml/2006/main" xmlns:r="http://schemas.openxmlformats.org/officeDocument/2006/relationships" count="32">
  <r>
    <x v="0"/>
    <s v="35mm"/>
    <s v="2D"/>
    <n v="422"/>
  </r>
  <r>
    <x v="1"/>
    <s v="35mm"/>
    <s v="2D"/>
    <n v="462"/>
  </r>
  <r>
    <x v="2"/>
    <s v="Imax"/>
    <s v="2D"/>
    <n v="1"/>
  </r>
  <r>
    <x v="2"/>
    <s v="Digital"/>
    <s v="3D"/>
    <n v="11"/>
  </r>
  <r>
    <x v="2"/>
    <s v="35mm"/>
    <s v="2D"/>
    <n v="524"/>
  </r>
  <r>
    <x v="3"/>
    <s v="Imax"/>
    <s v="3D"/>
    <n v="1"/>
  </r>
  <r>
    <x v="3"/>
    <s v="Digital"/>
    <s v="3D"/>
    <n v="42"/>
  </r>
  <r>
    <x v="3"/>
    <s v="35mm"/>
    <s v="2D"/>
    <n v="485"/>
  </r>
  <r>
    <x v="4"/>
    <s v="Imax"/>
    <s v="3D"/>
    <n v="1"/>
  </r>
  <r>
    <x v="4"/>
    <s v="Digital"/>
    <s v="3D"/>
    <n v="131"/>
  </r>
  <r>
    <x v="4"/>
    <s v="Digital"/>
    <s v="2D"/>
    <n v="5"/>
  </r>
  <r>
    <x v="4"/>
    <s v="35mm"/>
    <s v="2D"/>
    <n v="451"/>
  </r>
  <r>
    <x v="5"/>
    <s v="Imax"/>
    <s v="3D"/>
    <n v="2"/>
  </r>
  <r>
    <x v="5"/>
    <s v="Digital"/>
    <s v="3D"/>
    <n v="207"/>
  </r>
  <r>
    <x v="5"/>
    <s v="Digital"/>
    <s v="2D"/>
    <n v="20"/>
  </r>
  <r>
    <x v="5"/>
    <s v="35mm"/>
    <s v="2D"/>
    <n v="516"/>
  </r>
  <r>
    <x v="6"/>
    <s v="Imax"/>
    <s v="3D"/>
    <n v="1"/>
  </r>
  <r>
    <x v="6"/>
    <s v="Digital"/>
    <s v="3D"/>
    <n v="249"/>
  </r>
  <r>
    <x v="6"/>
    <s v="Digital"/>
    <s v="2D"/>
    <n v="99"/>
  </r>
  <r>
    <x v="6"/>
    <s v="35mm"/>
    <s v="2D"/>
    <n v="449"/>
  </r>
  <r>
    <x v="7"/>
    <s v="Movs"/>
    <s v="3D"/>
    <n v="13"/>
  </r>
  <r>
    <x v="7"/>
    <s v="Movs"/>
    <s v="2D"/>
    <n v="1"/>
  </r>
  <r>
    <x v="7"/>
    <s v="Imax"/>
    <s v="3D"/>
    <n v="2"/>
  </r>
  <r>
    <x v="7"/>
    <s v="Digital"/>
    <s v="3D"/>
    <n v="329"/>
  </r>
  <r>
    <x v="7"/>
    <s v="Digital"/>
    <s v="2D"/>
    <n v="277"/>
  </r>
  <r>
    <x v="7"/>
    <s v="35mm"/>
    <s v="2D"/>
    <n v="167"/>
  </r>
  <r>
    <x v="8"/>
    <s v="Movs"/>
    <s v="3D"/>
    <n v="19"/>
  </r>
  <r>
    <x v="8"/>
    <s v="Movs"/>
    <s v="2D"/>
    <n v="1"/>
  </r>
  <r>
    <x v="8"/>
    <s v="Imax"/>
    <s v="3D"/>
    <n v="2"/>
  </r>
  <r>
    <x v="8"/>
    <s v="Digital"/>
    <s v="3D"/>
    <n v="355"/>
  </r>
  <r>
    <x v="8"/>
    <s v="Digital"/>
    <s v="2D"/>
    <n v="397"/>
  </r>
  <r>
    <x v="8"/>
    <s v="35mm"/>
    <s v="2D"/>
    <n v="31"/>
  </r>
</pivotCacheRecords>
</file>

<file path=xl/pivotCache/pivotCacheRecords4.xml><?xml version="1.0" encoding="utf-8"?>
<pivotCacheRecords xmlns="http://schemas.openxmlformats.org/spreadsheetml/2006/main" xmlns:r="http://schemas.openxmlformats.org/officeDocument/2006/relationships" count="108">
  <r>
    <x v="0"/>
    <x v="0"/>
    <x v="0"/>
    <n v="3261238250"/>
    <n v="455023"/>
  </r>
  <r>
    <x v="0"/>
    <x v="0"/>
    <x v="1"/>
    <n v="38330857200"/>
    <n v="5067496"/>
  </r>
  <r>
    <x v="0"/>
    <x v="0"/>
    <x v="2"/>
    <n v="746975100"/>
    <n v="121909"/>
  </r>
  <r>
    <x v="0"/>
    <x v="0"/>
    <x v="3"/>
    <n v="9408639200"/>
    <n v="1181874"/>
  </r>
  <r>
    <x v="0"/>
    <x v="0"/>
    <x v="4"/>
    <n v="10668873856"/>
    <n v="1483911"/>
  </r>
  <r>
    <x v="0"/>
    <x v="0"/>
    <x v="5"/>
    <n v="16874251155"/>
    <n v="2573216"/>
  </r>
  <r>
    <x v="0"/>
    <x v="1"/>
    <x v="0"/>
    <n v="3276797350"/>
    <n v="474218"/>
  </r>
  <r>
    <x v="0"/>
    <x v="1"/>
    <x v="1"/>
    <n v="32815016497"/>
    <n v="4425919"/>
  </r>
  <r>
    <x v="0"/>
    <x v="1"/>
    <x v="2"/>
    <n v="672643050"/>
    <n v="112936"/>
  </r>
  <r>
    <x v="0"/>
    <x v="1"/>
    <x v="3"/>
    <n v="7365092350"/>
    <n v="983194"/>
  </r>
  <r>
    <x v="0"/>
    <x v="1"/>
    <x v="4"/>
    <n v="8963976995"/>
    <n v="1264209"/>
  </r>
  <r>
    <x v="0"/>
    <x v="1"/>
    <x v="5"/>
    <n v="16341522900"/>
    <n v="2525053"/>
  </r>
  <r>
    <x v="1"/>
    <x v="0"/>
    <x v="0"/>
    <n v="3625707750"/>
    <n v="540057"/>
  </r>
  <r>
    <x v="1"/>
    <x v="0"/>
    <x v="1"/>
    <n v="38445838007"/>
    <n v="4872020"/>
  </r>
  <r>
    <x v="1"/>
    <x v="0"/>
    <x v="2"/>
    <n v="1020588400"/>
    <n v="149928"/>
  </r>
  <r>
    <x v="1"/>
    <x v="0"/>
    <x v="3"/>
    <n v="9264838650"/>
    <n v="1136392"/>
  </r>
  <r>
    <x v="1"/>
    <x v="0"/>
    <x v="4"/>
    <n v="11026016825"/>
    <n v="1509725"/>
  </r>
  <r>
    <x v="1"/>
    <x v="0"/>
    <x v="5"/>
    <n v="18778162640"/>
    <n v="2724778"/>
  </r>
  <r>
    <x v="1"/>
    <x v="1"/>
    <x v="0"/>
    <n v="4014203600"/>
    <n v="588094"/>
  </r>
  <r>
    <x v="1"/>
    <x v="1"/>
    <x v="1"/>
    <n v="36356990788"/>
    <n v="4722594"/>
  </r>
  <r>
    <x v="1"/>
    <x v="1"/>
    <x v="2"/>
    <n v="966824350"/>
    <n v="145181"/>
  </r>
  <r>
    <x v="1"/>
    <x v="1"/>
    <x v="3"/>
    <n v="8011628650"/>
    <n v="993104"/>
  </r>
  <r>
    <x v="1"/>
    <x v="1"/>
    <x v="4"/>
    <n v="9539075626"/>
    <n v="1326878"/>
  </r>
  <r>
    <x v="1"/>
    <x v="1"/>
    <x v="5"/>
    <n v="18930909856"/>
    <n v="2854126"/>
  </r>
  <r>
    <x v="2"/>
    <x v="0"/>
    <x v="0"/>
    <n v="4210590950"/>
    <n v="596599"/>
  </r>
  <r>
    <x v="2"/>
    <x v="0"/>
    <x v="1"/>
    <n v="45807181451"/>
    <n v="5694005"/>
  </r>
  <r>
    <x v="2"/>
    <x v="0"/>
    <x v="2"/>
    <n v="1066601050"/>
    <n v="157357"/>
  </r>
  <r>
    <x v="2"/>
    <x v="0"/>
    <x v="3"/>
    <n v="10040640450"/>
    <n v="1124875"/>
  </r>
  <r>
    <x v="2"/>
    <x v="0"/>
    <x v="4"/>
    <n v="12300464600"/>
    <n v="1596837"/>
  </r>
  <r>
    <x v="2"/>
    <x v="0"/>
    <x v="5"/>
    <n v="22400391278"/>
    <n v="3356165"/>
  </r>
  <r>
    <x v="2"/>
    <x v="1"/>
    <x v="0"/>
    <n v="4726633350"/>
    <n v="659836"/>
  </r>
  <r>
    <x v="2"/>
    <x v="1"/>
    <x v="1"/>
    <n v="49044179401"/>
    <n v="6771299"/>
  </r>
  <r>
    <x v="2"/>
    <x v="1"/>
    <x v="2"/>
    <n v="1159846200"/>
    <n v="199715"/>
  </r>
  <r>
    <x v="2"/>
    <x v="1"/>
    <x v="3"/>
    <n v="10464596750"/>
    <n v="1200454"/>
  </r>
  <r>
    <x v="2"/>
    <x v="1"/>
    <x v="4"/>
    <n v="12435605900"/>
    <n v="1559623"/>
  </r>
  <r>
    <x v="2"/>
    <x v="1"/>
    <x v="5"/>
    <n v="24421863507"/>
    <n v="4150920"/>
  </r>
  <r>
    <x v="3"/>
    <x v="0"/>
    <x v="0"/>
    <n v="5557103900"/>
    <n v="711428"/>
  </r>
  <r>
    <x v="3"/>
    <x v="0"/>
    <x v="1"/>
    <n v="60827868533"/>
    <n v="7588803"/>
  </r>
  <r>
    <x v="3"/>
    <x v="0"/>
    <x v="2"/>
    <n v="2012364150"/>
    <n v="410057"/>
  </r>
  <r>
    <x v="3"/>
    <x v="0"/>
    <x v="3"/>
    <n v="13182065700"/>
    <n v="1586129"/>
  </r>
  <r>
    <x v="3"/>
    <x v="0"/>
    <x v="4"/>
    <n v="15977775323"/>
    <n v="1826926"/>
  </r>
  <r>
    <x v="3"/>
    <x v="0"/>
    <x v="5"/>
    <n v="27847938562"/>
    <n v="4516357"/>
  </r>
  <r>
    <x v="3"/>
    <x v="1"/>
    <x v="0"/>
    <n v="5916217050"/>
    <n v="760813"/>
  </r>
  <r>
    <x v="3"/>
    <x v="1"/>
    <x v="1"/>
    <n v="61346102137"/>
    <n v="7318612"/>
  </r>
  <r>
    <x v="3"/>
    <x v="1"/>
    <x v="2"/>
    <n v="2913003900"/>
    <n v="504650"/>
  </r>
  <r>
    <x v="3"/>
    <x v="1"/>
    <x v="3"/>
    <n v="13591716100"/>
    <n v="1752833"/>
  </r>
  <r>
    <x v="3"/>
    <x v="1"/>
    <x v="4"/>
    <n v="15298268400"/>
    <n v="1767550"/>
  </r>
  <r>
    <x v="3"/>
    <x v="1"/>
    <x v="5"/>
    <n v="33616913895"/>
    <n v="4910933"/>
  </r>
  <r>
    <x v="4"/>
    <x v="0"/>
    <x v="0"/>
    <n v="6437686830"/>
    <n v="818750"/>
  </r>
  <r>
    <x v="4"/>
    <x v="0"/>
    <x v="1"/>
    <n v="66174449000"/>
    <n v="8171870"/>
  </r>
  <r>
    <x v="4"/>
    <x v="0"/>
    <x v="2"/>
    <n v="4250992440"/>
    <n v="609883"/>
  </r>
  <r>
    <x v="4"/>
    <x v="0"/>
    <x v="3"/>
    <n v="15014997239"/>
    <n v="1936524"/>
  </r>
  <r>
    <x v="4"/>
    <x v="0"/>
    <x v="4"/>
    <n v="16789527500"/>
    <n v="1989817"/>
  </r>
  <r>
    <x v="4"/>
    <x v="0"/>
    <x v="5"/>
    <n v="40019505444"/>
    <n v="5521067"/>
  </r>
  <r>
    <x v="4"/>
    <x v="1"/>
    <x v="0"/>
    <n v="6535283900"/>
    <n v="834957"/>
  </r>
  <r>
    <x v="4"/>
    <x v="1"/>
    <x v="1"/>
    <n v="63354637400"/>
    <n v="7988571"/>
  </r>
  <r>
    <x v="4"/>
    <x v="1"/>
    <x v="2"/>
    <n v="6289380850"/>
    <n v="853906"/>
  </r>
  <r>
    <x v="4"/>
    <x v="1"/>
    <x v="3"/>
    <n v="13633042300"/>
    <n v="1888813"/>
  </r>
  <r>
    <x v="4"/>
    <x v="1"/>
    <x v="4"/>
    <n v="15781813650"/>
    <n v="1826641"/>
  </r>
  <r>
    <x v="4"/>
    <x v="1"/>
    <x v="5"/>
    <n v="39761558390"/>
    <n v="5571164"/>
  </r>
  <r>
    <x v="5"/>
    <x v="0"/>
    <x v="0"/>
    <n v="7101553350"/>
    <n v="872859"/>
  </r>
  <r>
    <x v="5"/>
    <x v="0"/>
    <x v="1"/>
    <n v="71094246475"/>
    <n v="8490687"/>
  </r>
  <r>
    <x v="5"/>
    <x v="0"/>
    <x v="2"/>
    <n v="5782715650"/>
    <n v="734003"/>
  </r>
  <r>
    <x v="5"/>
    <x v="0"/>
    <x v="3"/>
    <n v="15554080225"/>
    <n v="2056769"/>
  </r>
  <r>
    <x v="5"/>
    <x v="0"/>
    <x v="4"/>
    <n v="17256869600"/>
    <n v="1925827"/>
  </r>
  <r>
    <x v="5"/>
    <x v="0"/>
    <x v="5"/>
    <n v="46788850750"/>
    <n v="6157758"/>
  </r>
  <r>
    <x v="5"/>
    <x v="1"/>
    <x v="0"/>
    <n v="7047915850"/>
    <n v="876395"/>
  </r>
  <r>
    <x v="5"/>
    <x v="1"/>
    <x v="1"/>
    <n v="73003506500"/>
    <n v="8708181"/>
  </r>
  <r>
    <x v="5"/>
    <x v="1"/>
    <x v="2"/>
    <n v="6173845600"/>
    <n v="822518"/>
  </r>
  <r>
    <x v="5"/>
    <x v="1"/>
    <x v="3"/>
    <n v="15454809850"/>
    <n v="2102272"/>
  </r>
  <r>
    <x v="5"/>
    <x v="1"/>
    <x v="4"/>
    <n v="16859499799"/>
    <n v="1906556"/>
  </r>
  <r>
    <x v="5"/>
    <x v="1"/>
    <x v="5"/>
    <n v="45657087800"/>
    <n v="6195492"/>
  </r>
  <r>
    <x v="6"/>
    <x v="0"/>
    <x v="0"/>
    <n v="7926057400"/>
    <n v="943894"/>
  </r>
  <r>
    <x v="6"/>
    <x v="0"/>
    <x v="1"/>
    <n v="78730363600"/>
    <n v="9172600"/>
  </r>
  <r>
    <x v="6"/>
    <x v="0"/>
    <x v="2"/>
    <n v="8391581850"/>
    <n v="982045"/>
  </r>
  <r>
    <x v="6"/>
    <x v="0"/>
    <x v="3"/>
    <n v="17346361186"/>
    <n v="2228286"/>
  </r>
  <r>
    <x v="6"/>
    <x v="0"/>
    <x v="4"/>
    <n v="18497644350"/>
    <n v="2010921"/>
  </r>
  <r>
    <x v="6"/>
    <x v="0"/>
    <x v="5"/>
    <n v="50893464767"/>
    <n v="6668953"/>
  </r>
  <r>
    <x v="6"/>
    <x v="1"/>
    <x v="0"/>
    <n v="8121761650"/>
    <n v="918443"/>
  </r>
  <r>
    <x v="6"/>
    <x v="1"/>
    <x v="1"/>
    <n v="70821517930"/>
    <n v="8682477"/>
  </r>
  <r>
    <x v="6"/>
    <x v="1"/>
    <x v="2"/>
    <n v="8557988000"/>
    <n v="1026583"/>
  </r>
  <r>
    <x v="6"/>
    <x v="1"/>
    <x v="3"/>
    <n v="17082555350"/>
    <n v="2094517"/>
  </r>
  <r>
    <x v="6"/>
    <x v="1"/>
    <x v="4"/>
    <n v="17263176600"/>
    <n v="1902933"/>
  </r>
  <r>
    <x v="6"/>
    <x v="1"/>
    <x v="5"/>
    <n v="48366808300"/>
    <n v="6647257"/>
  </r>
  <r>
    <x v="7"/>
    <x v="0"/>
    <x v="0"/>
    <n v="10032936550"/>
    <n v="1047950"/>
  </r>
  <r>
    <x v="7"/>
    <x v="0"/>
    <x v="1"/>
    <n v="79819367860"/>
    <n v="9134886"/>
  </r>
  <r>
    <x v="7"/>
    <x v="0"/>
    <x v="2"/>
    <n v="9298425050"/>
    <n v="1096788"/>
  </r>
  <r>
    <x v="7"/>
    <x v="0"/>
    <x v="3"/>
    <n v="19265662250"/>
    <n v="2313645"/>
  </r>
  <r>
    <x v="7"/>
    <x v="0"/>
    <x v="4"/>
    <n v="19789596200"/>
    <n v="2065864"/>
  </r>
  <r>
    <x v="7"/>
    <x v="0"/>
    <x v="5"/>
    <n v="60148923150"/>
    <n v="7633057"/>
  </r>
  <r>
    <x v="7"/>
    <x v="1"/>
    <x v="0"/>
    <n v="9464349150"/>
    <n v="1082437"/>
  </r>
  <r>
    <x v="7"/>
    <x v="1"/>
    <x v="1"/>
    <n v="75745399163"/>
    <n v="8961432"/>
  </r>
  <r>
    <x v="7"/>
    <x v="1"/>
    <x v="2"/>
    <n v="8465345200"/>
    <n v="1078295"/>
  </r>
  <r>
    <x v="7"/>
    <x v="1"/>
    <x v="3"/>
    <n v="16657788350"/>
    <n v="2182013"/>
  </r>
  <r>
    <x v="7"/>
    <x v="1"/>
    <x v="4"/>
    <n v="18009189900"/>
    <n v="1994960"/>
  </r>
  <r>
    <x v="7"/>
    <x v="1"/>
    <x v="5"/>
    <n v="57336608100"/>
    <n v="7934865"/>
  </r>
  <r>
    <x v="8"/>
    <x v="0"/>
    <x v="0"/>
    <n v="12612054850"/>
    <n v="1339292"/>
  </r>
  <r>
    <x v="8"/>
    <x v="0"/>
    <x v="1"/>
    <n v="98289925451"/>
    <n v="10685422"/>
  </r>
  <r>
    <x v="8"/>
    <x v="0"/>
    <x v="2"/>
    <n v="11445000750"/>
    <n v="1425289"/>
  </r>
  <r>
    <x v="8"/>
    <x v="0"/>
    <x v="3"/>
    <n v="24005398500"/>
    <n v="2823301"/>
  </r>
  <r>
    <x v="8"/>
    <x v="0"/>
    <x v="4"/>
    <n v="25581626929"/>
    <n v="2686024"/>
  </r>
  <r>
    <x v="8"/>
    <x v="0"/>
    <x v="5"/>
    <n v="86531176900"/>
    <n v="11439574"/>
  </r>
  <r>
    <x v="8"/>
    <x v="1"/>
    <x v="0"/>
    <n v="11155185250"/>
    <n v="1215160"/>
  </r>
  <r>
    <x v="8"/>
    <x v="1"/>
    <x v="1"/>
    <n v="89946589150"/>
    <n v="9944877"/>
  </r>
  <r>
    <x v="8"/>
    <x v="1"/>
    <x v="2"/>
    <n v="10200244450"/>
    <n v="1345014"/>
  </r>
  <r>
    <x v="8"/>
    <x v="1"/>
    <x v="3"/>
    <n v="22016901500"/>
    <n v="2669681"/>
  </r>
  <r>
    <x v="8"/>
    <x v="1"/>
    <x v="4"/>
    <n v="22426186520"/>
    <n v="2514263"/>
  </r>
  <r>
    <x v="8"/>
    <x v="1"/>
    <x v="5"/>
    <n v="77998859750"/>
    <n v="1071913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 applyNumberFormats="0" applyBorderFormats="0" applyFontFormats="0" applyPatternFormats="0" applyAlignmentFormats="0" applyWidthHeightFormats="1" dataCaption="Valores" updatedVersion="5" minRefreshableVersion="3" useAutoFormatting="1" itemPrintTitles="1" createdVersion="4" indent="0" outline="1" outlineData="1" multipleFieldFilters="0">
  <location ref="H8:K18" firstHeaderRow="0" firstDataRow="1" firstDataCol="1"/>
  <pivotFields count="4">
    <pivotField axis="axisRow" dataField="1" showAll="0">
      <items count="10">
        <item x="0"/>
        <item x="1"/>
        <item x="2"/>
        <item x="3"/>
        <item x="4"/>
        <item x="5"/>
        <item x="6"/>
        <item x="7"/>
        <item x="8"/>
        <item t="default"/>
      </items>
    </pivotField>
    <pivotField showAll="0"/>
    <pivotField dataField="1" numFmtId="166" showAll="0"/>
    <pivotField dataField="1" numFmtId="166" showAll="0"/>
  </pivotFields>
  <rowFields count="1">
    <field x="0"/>
  </rowFields>
  <rowItems count="10">
    <i>
      <x/>
    </i>
    <i>
      <x v="1"/>
    </i>
    <i>
      <x v="2"/>
    </i>
    <i>
      <x v="3"/>
    </i>
    <i>
      <x v="4"/>
    </i>
    <i>
      <x v="5"/>
    </i>
    <i>
      <x v="6"/>
    </i>
    <i>
      <x v="7"/>
    </i>
    <i>
      <x v="8"/>
    </i>
    <i t="grand">
      <x/>
    </i>
  </rowItems>
  <colFields count="1">
    <field x="-2"/>
  </colFields>
  <colItems count="3">
    <i>
      <x/>
    </i>
    <i i="1">
      <x v="1"/>
    </i>
    <i i="2">
      <x v="2"/>
    </i>
  </colItems>
  <dataFields count="3">
    <dataField name="Suma de TAQUILLA" fld="2" baseField="0" baseItem="0"/>
    <dataField name="Suma de ASISTENCIA" fld="3" baseField="0" baseItem="0"/>
    <dataField name="Suma de AÑO-SEMESTRE" fld="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3" cacheId="2"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G7:H17" firstHeaderRow="1" firstDataRow="1" firstDataCol="1"/>
  <pivotFields count="4">
    <pivotField axis="axisRow" showAll="0">
      <items count="10">
        <item x="0"/>
        <item x="1"/>
        <item x="2"/>
        <item x="3"/>
        <item x="4"/>
        <item x="5"/>
        <item x="6"/>
        <item x="7"/>
        <item x="8"/>
        <item t="default"/>
      </items>
    </pivotField>
    <pivotField showAll="0"/>
    <pivotField showAll="0"/>
    <pivotField dataField="1" showAll="0"/>
  </pivotFields>
  <rowFields count="1">
    <field x="0"/>
  </rowFields>
  <rowItems count="10">
    <i>
      <x/>
    </i>
    <i>
      <x v="1"/>
    </i>
    <i>
      <x v="2"/>
    </i>
    <i>
      <x v="3"/>
    </i>
    <i>
      <x v="4"/>
    </i>
    <i>
      <x v="5"/>
    </i>
    <i>
      <x v="6"/>
    </i>
    <i>
      <x v="7"/>
    </i>
    <i>
      <x v="8"/>
    </i>
    <i t="grand">
      <x/>
    </i>
  </rowItems>
  <colItems count="1">
    <i/>
  </colItems>
  <dataFields count="1">
    <dataField name="Suma de CUENT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Tabla dinámica15" cacheId="3" applyNumberFormats="0" applyBorderFormats="0" applyFontFormats="0" applyPatternFormats="0" applyAlignmentFormats="0" applyWidthHeightFormats="1" dataCaption="Valores" updatedVersion="5" minRefreshableVersion="3" useAutoFormatting="1" itemPrintTitles="1" createdVersion="4" indent="0" outline="1" outlineData="1" gridDropZones="1" multipleFieldFilters="0">
  <location ref="H18:R26" firstHeaderRow="1" firstDataRow="2" firstDataCol="1" rowPageCount="1" colPageCount="1"/>
  <pivotFields count="5">
    <pivotField axis="axisCol" showAll="0">
      <items count="10">
        <item x="0"/>
        <item x="1"/>
        <item x="2"/>
        <item x="3"/>
        <item x="4"/>
        <item x="5"/>
        <item x="6"/>
        <item x="7"/>
        <item x="8"/>
        <item t="default"/>
      </items>
    </pivotField>
    <pivotField axis="axisPage" showAll="0">
      <items count="3">
        <item x="0"/>
        <item x="1"/>
        <item t="default"/>
      </items>
    </pivotField>
    <pivotField axis="axisRow" showAll="0">
      <items count="7">
        <item x="0"/>
        <item x="1"/>
        <item x="2"/>
        <item x="3"/>
        <item x="4"/>
        <item x="5"/>
        <item t="default"/>
      </items>
    </pivotField>
    <pivotField numFmtId="166" showAll="0"/>
    <pivotField dataField="1" numFmtId="166" showAll="0"/>
  </pivotFields>
  <rowFields count="1">
    <field x="2"/>
  </rowFields>
  <rowItems count="7">
    <i>
      <x/>
    </i>
    <i>
      <x v="1"/>
    </i>
    <i>
      <x v="2"/>
    </i>
    <i>
      <x v="3"/>
    </i>
    <i>
      <x v="4"/>
    </i>
    <i>
      <x v="5"/>
    </i>
    <i t="grand">
      <x/>
    </i>
  </rowItems>
  <colFields count="1">
    <field x="0"/>
  </colFields>
  <colItems count="10">
    <i>
      <x/>
    </i>
    <i>
      <x v="1"/>
    </i>
    <i>
      <x v="2"/>
    </i>
    <i>
      <x v="3"/>
    </i>
    <i>
      <x v="4"/>
    </i>
    <i>
      <x v="5"/>
    </i>
    <i>
      <x v="6"/>
    </i>
    <i>
      <x v="7"/>
    </i>
    <i>
      <x v="8"/>
    </i>
    <i t="grand">
      <x/>
    </i>
  </colItems>
  <pageFields count="1">
    <pageField fld="1" hier="-1"/>
  </pageFields>
  <dataFields count="1">
    <dataField name="Suma de ASISTENCIA"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H7:Q15" firstHeaderRow="1" firstDataRow="2" firstDataCol="1" rowPageCount="1" colPageCount="1"/>
  <pivotFields count="5">
    <pivotField axis="axisCol" showAll="0">
      <items count="9">
        <item x="0"/>
        <item x="1"/>
        <item x="2"/>
        <item x="3"/>
        <item x="4"/>
        <item x="5"/>
        <item x="6"/>
        <item x="7"/>
        <item t="default"/>
      </items>
    </pivotField>
    <pivotField axis="axisPage" multipleItemSelectionAllowed="1" showAll="0">
      <items count="3">
        <item x="0"/>
        <item x="1"/>
        <item t="default"/>
      </items>
    </pivotField>
    <pivotField axis="axisRow" showAll="0">
      <items count="7">
        <item x="0"/>
        <item x="1"/>
        <item x="2"/>
        <item x="3"/>
        <item x="4"/>
        <item x="5"/>
        <item t="default"/>
      </items>
    </pivotField>
    <pivotField numFmtId="164" showAll="0"/>
    <pivotField dataField="1" numFmtId="164" showAll="0"/>
  </pivotFields>
  <rowFields count="1">
    <field x="2"/>
  </rowFields>
  <rowItems count="7">
    <i>
      <x/>
    </i>
    <i>
      <x v="1"/>
    </i>
    <i>
      <x v="2"/>
    </i>
    <i>
      <x v="3"/>
    </i>
    <i>
      <x v="4"/>
    </i>
    <i>
      <x v="5"/>
    </i>
    <i t="grand">
      <x/>
    </i>
  </rowItems>
  <colFields count="1">
    <field x="0"/>
  </colFields>
  <colItems count="9">
    <i>
      <x/>
    </i>
    <i>
      <x v="1"/>
    </i>
    <i>
      <x v="2"/>
    </i>
    <i>
      <x v="3"/>
    </i>
    <i>
      <x v="4"/>
    </i>
    <i>
      <x v="5"/>
    </i>
    <i>
      <x v="6"/>
    </i>
    <i>
      <x v="7"/>
    </i>
    <i t="grand">
      <x/>
    </i>
  </colItems>
  <pageFields count="1">
    <pageField fld="1" hier="-1"/>
  </pageFields>
  <dataFields count="1">
    <dataField name="Suma de ASISTENCIA"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2.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ivotTable" Target="../pivotTables/pivotTable4.xml"/><Relationship Id="rId1" Type="http://schemas.openxmlformats.org/officeDocument/2006/relationships/pivotTable" Target="../pivotTables/pivotTable3.xm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K66"/>
  <sheetViews>
    <sheetView topLeftCell="A46" zoomScale="90" zoomScaleNormal="90" workbookViewId="0">
      <selection activeCell="E14" sqref="E14"/>
    </sheetView>
  </sheetViews>
  <sheetFormatPr baseColWidth="10" defaultColWidth="11.42578125" defaultRowHeight="15" x14ac:dyDescent="0.25"/>
  <cols>
    <col min="1" max="2" width="11.42578125" style="1"/>
    <col min="3" max="3" width="24.42578125" style="1" bestFit="1" customWidth="1"/>
    <col min="4" max="4" width="21.7109375" style="1" bestFit="1" customWidth="1"/>
    <col min="5" max="5" width="21.85546875" style="1" customWidth="1"/>
    <col min="6" max="6" width="21.42578125" style="1" bestFit="1" customWidth="1"/>
    <col min="7" max="7" width="11.42578125" style="1"/>
    <col min="8" max="8" width="18.42578125" style="1" bestFit="1" customWidth="1"/>
    <col min="9" max="9" width="18.42578125" style="1" customWidth="1"/>
    <col min="10" max="10" width="20" style="1" customWidth="1"/>
    <col min="11" max="11" width="24.140625" style="1" bestFit="1" customWidth="1"/>
    <col min="12" max="16384" width="11.42578125" style="1"/>
  </cols>
  <sheetData>
    <row r="6" spans="3:11" x14ac:dyDescent="0.25">
      <c r="C6" s="85" t="s">
        <v>4</v>
      </c>
      <c r="D6" s="85"/>
      <c r="E6" s="85"/>
      <c r="F6" s="85"/>
      <c r="H6" s="86" t="s">
        <v>10</v>
      </c>
      <c r="I6" s="86"/>
      <c r="J6" s="86"/>
    </row>
    <row r="8" spans="3:11" x14ac:dyDescent="0.25">
      <c r="C8" s="7" t="s">
        <v>5</v>
      </c>
      <c r="D8" s="6" t="s">
        <v>1</v>
      </c>
      <c r="E8" s="6" t="s">
        <v>2</v>
      </c>
      <c r="F8" s="6" t="s">
        <v>3</v>
      </c>
      <c r="H8" s="10" t="s">
        <v>6</v>
      </c>
      <c r="I8" s="70" t="s">
        <v>8</v>
      </c>
      <c r="J8" s="70" t="s">
        <v>9</v>
      </c>
      <c r="K8" s="70" t="s">
        <v>58</v>
      </c>
    </row>
    <row r="9" spans="3:11" x14ac:dyDescent="0.25">
      <c r="C9" s="5">
        <v>2007</v>
      </c>
      <c r="D9" s="5">
        <v>1</v>
      </c>
      <c r="E9" s="4">
        <v>79290834761</v>
      </c>
      <c r="F9" s="4">
        <v>10883429</v>
      </c>
      <c r="H9" s="9">
        <v>2007</v>
      </c>
      <c r="I9" s="11">
        <v>148725883903</v>
      </c>
      <c r="J9" s="11">
        <v>20668958</v>
      </c>
      <c r="K9" s="11">
        <v>4014</v>
      </c>
    </row>
    <row r="10" spans="3:11" x14ac:dyDescent="0.25">
      <c r="C10" s="5">
        <v>2007</v>
      </c>
      <c r="D10" s="5">
        <v>2</v>
      </c>
      <c r="E10" s="4">
        <v>69435049142</v>
      </c>
      <c r="F10" s="4">
        <v>9785529</v>
      </c>
      <c r="H10" s="9">
        <v>2008</v>
      </c>
      <c r="I10" s="11">
        <v>159980785142</v>
      </c>
      <c r="J10" s="11">
        <v>21562877</v>
      </c>
      <c r="K10" s="11">
        <v>4016</v>
      </c>
    </row>
    <row r="11" spans="3:11" x14ac:dyDescent="0.25">
      <c r="C11" s="5">
        <v>2008</v>
      </c>
      <c r="D11" s="5">
        <v>1</v>
      </c>
      <c r="E11" s="4">
        <v>82161152272</v>
      </c>
      <c r="F11" s="4">
        <v>10932900</v>
      </c>
      <c r="H11" s="9">
        <v>2009</v>
      </c>
      <c r="I11" s="11">
        <v>198078594887</v>
      </c>
      <c r="J11" s="11">
        <v>27067685</v>
      </c>
      <c r="K11" s="11">
        <v>4018</v>
      </c>
    </row>
    <row r="12" spans="3:11" x14ac:dyDescent="0.25">
      <c r="C12" s="5">
        <v>2008</v>
      </c>
      <c r="D12" s="5">
        <v>2</v>
      </c>
      <c r="E12" s="4">
        <v>77819632870</v>
      </c>
      <c r="F12" s="4">
        <v>10629977</v>
      </c>
      <c r="H12" s="9">
        <v>2010</v>
      </c>
      <c r="I12" s="11">
        <v>258087337650</v>
      </c>
      <c r="J12" s="11">
        <v>33655091</v>
      </c>
      <c r="K12" s="11">
        <v>4020</v>
      </c>
    </row>
    <row r="13" spans="3:11" x14ac:dyDescent="0.25">
      <c r="C13" s="5">
        <v>2009</v>
      </c>
      <c r="D13" s="5">
        <v>1</v>
      </c>
      <c r="E13" s="4">
        <v>95825869779</v>
      </c>
      <c r="F13" s="4">
        <v>12525838</v>
      </c>
      <c r="H13" s="9">
        <v>2011</v>
      </c>
      <c r="I13" s="11">
        <v>294042874943</v>
      </c>
      <c r="J13" s="11">
        <v>38011963</v>
      </c>
      <c r="K13" s="11">
        <v>4022</v>
      </c>
    </row>
    <row r="14" spans="3:11" x14ac:dyDescent="0.25">
      <c r="C14" s="5">
        <v>2009</v>
      </c>
      <c r="D14" s="5">
        <v>2</v>
      </c>
      <c r="E14" s="4">
        <v>102252725108</v>
      </c>
      <c r="F14" s="4">
        <v>14541847</v>
      </c>
      <c r="H14" s="9">
        <v>2012</v>
      </c>
      <c r="I14" s="11">
        <v>327774981449</v>
      </c>
      <c r="J14" s="11">
        <v>40849317</v>
      </c>
      <c r="K14" s="11">
        <v>4024</v>
      </c>
    </row>
    <row r="15" spans="3:11" x14ac:dyDescent="0.25">
      <c r="C15" s="5">
        <v>2010</v>
      </c>
      <c r="D15" s="5">
        <v>1</v>
      </c>
      <c r="E15" s="4">
        <v>125405116168</v>
      </c>
      <c r="F15" s="4">
        <v>16639700</v>
      </c>
      <c r="H15" s="9">
        <v>2013</v>
      </c>
      <c r="I15" s="11">
        <v>351999280983</v>
      </c>
      <c r="J15" s="11">
        <v>43278909</v>
      </c>
      <c r="K15" s="11">
        <v>4026</v>
      </c>
    </row>
    <row r="16" spans="3:11" x14ac:dyDescent="0.25">
      <c r="C16" s="5">
        <v>2010</v>
      </c>
      <c r="D16" s="5">
        <v>2</v>
      </c>
      <c r="E16" s="4">
        <v>132682221482</v>
      </c>
      <c r="F16" s="4">
        <v>17015391</v>
      </c>
      <c r="H16" s="9">
        <v>2014</v>
      </c>
      <c r="I16" s="11">
        <v>384033590923</v>
      </c>
      <c r="J16" s="11">
        <v>46526192</v>
      </c>
      <c r="K16" s="11">
        <v>4028</v>
      </c>
    </row>
    <row r="17" spans="3:11" x14ac:dyDescent="0.25">
      <c r="C17" s="5">
        <v>2011</v>
      </c>
      <c r="D17" s="5">
        <v>1</v>
      </c>
      <c r="E17" s="4">
        <v>148687158453</v>
      </c>
      <c r="F17" s="4">
        <v>19047911</v>
      </c>
      <c r="H17" s="9">
        <v>2015</v>
      </c>
      <c r="I17" s="11">
        <v>492209150000</v>
      </c>
      <c r="J17" s="11">
        <v>58807027</v>
      </c>
      <c r="K17" s="11">
        <v>4030</v>
      </c>
    </row>
    <row r="18" spans="3:11" x14ac:dyDescent="0.25">
      <c r="C18" s="5">
        <v>2011</v>
      </c>
      <c r="D18" s="5">
        <v>2</v>
      </c>
      <c r="E18" s="4">
        <v>145355716490</v>
      </c>
      <c r="F18" s="4">
        <v>18964052</v>
      </c>
      <c r="H18" s="9" t="s">
        <v>7</v>
      </c>
      <c r="I18" s="11">
        <v>2614932479880</v>
      </c>
      <c r="J18" s="11">
        <v>330428019</v>
      </c>
      <c r="K18" s="11">
        <v>36198</v>
      </c>
    </row>
    <row r="19" spans="3:11" x14ac:dyDescent="0.25">
      <c r="C19" s="5">
        <v>2012</v>
      </c>
      <c r="D19" s="5">
        <v>1</v>
      </c>
      <c r="E19" s="4">
        <v>163578316050</v>
      </c>
      <c r="F19" s="4">
        <v>20237903</v>
      </c>
    </row>
    <row r="20" spans="3:11" x14ac:dyDescent="0.25">
      <c r="C20" s="5">
        <v>2012</v>
      </c>
      <c r="D20" s="5">
        <v>2</v>
      </c>
      <c r="E20" s="4">
        <v>164196665399</v>
      </c>
      <c r="F20" s="4">
        <v>20611414</v>
      </c>
    </row>
    <row r="21" spans="3:11" x14ac:dyDescent="0.25">
      <c r="C21" s="5">
        <v>2013</v>
      </c>
      <c r="D21" s="5">
        <v>1</v>
      </c>
      <c r="E21" s="4">
        <v>181785473153</v>
      </c>
      <c r="F21" s="4">
        <v>22006699</v>
      </c>
      <c r="I21" s="58"/>
      <c r="J21" s="58"/>
    </row>
    <row r="22" spans="3:11" x14ac:dyDescent="0.25">
      <c r="C22" s="5">
        <v>2013</v>
      </c>
      <c r="D22" s="5">
        <v>2</v>
      </c>
      <c r="E22" s="4">
        <v>170213807830</v>
      </c>
      <c r="F22" s="4">
        <v>21272210</v>
      </c>
      <c r="H22" s="43"/>
      <c r="I22" s="58"/>
      <c r="J22" s="58"/>
    </row>
    <row r="23" spans="3:11" x14ac:dyDescent="0.25">
      <c r="C23" s="5">
        <v>2014</v>
      </c>
      <c r="D23" s="5">
        <v>1</v>
      </c>
      <c r="E23" s="4">
        <v>198354911060</v>
      </c>
      <c r="F23" s="4">
        <v>23292190</v>
      </c>
      <c r="I23" s="58"/>
      <c r="J23" s="58"/>
    </row>
    <row r="24" spans="3:11" x14ac:dyDescent="0.25">
      <c r="C24" s="5">
        <v>2014</v>
      </c>
      <c r="D24" s="5">
        <v>2</v>
      </c>
      <c r="E24" s="4">
        <v>185678679863</v>
      </c>
      <c r="F24" s="4">
        <v>23234002</v>
      </c>
      <c r="I24" s="76" t="s">
        <v>55</v>
      </c>
      <c r="J24" s="75">
        <v>6055000</v>
      </c>
      <c r="K24" s="75">
        <v>1089</v>
      </c>
    </row>
    <row r="25" spans="3:11" x14ac:dyDescent="0.25">
      <c r="C25" s="45">
        <v>2015</v>
      </c>
      <c r="D25" s="45">
        <v>1</v>
      </c>
      <c r="E25" s="4">
        <v>258465183380</v>
      </c>
      <c r="F25" s="4">
        <v>30398902</v>
      </c>
      <c r="I25" s="76" t="s">
        <v>56</v>
      </c>
      <c r="J25" s="75">
        <v>8616000</v>
      </c>
      <c r="K25" s="75">
        <v>1266</v>
      </c>
    </row>
    <row r="26" spans="3:11" x14ac:dyDescent="0.25">
      <c r="C26" s="45">
        <v>2015</v>
      </c>
      <c r="D26" s="45">
        <v>2</v>
      </c>
      <c r="E26" s="4">
        <f>233729295620+J24+J25</f>
        <v>233743966620</v>
      </c>
      <c r="F26" s="4">
        <f>28405770+K24+K25</f>
        <v>28408125</v>
      </c>
      <c r="I26" s="58"/>
      <c r="J26" s="58"/>
    </row>
    <row r="27" spans="3:11" x14ac:dyDescent="0.25">
      <c r="C27" s="52"/>
      <c r="D27" s="52"/>
      <c r="E27" s="53"/>
      <c r="F27" s="53"/>
      <c r="I27" s="58"/>
      <c r="J27" s="58"/>
    </row>
    <row r="28" spans="3:11" x14ac:dyDescent="0.25">
      <c r="I28" s="58"/>
      <c r="J28" s="58"/>
    </row>
    <row r="29" spans="3:11" x14ac:dyDescent="0.25">
      <c r="C29" s="44" t="s">
        <v>0</v>
      </c>
      <c r="D29" s="56" t="s">
        <v>71</v>
      </c>
      <c r="E29" s="56" t="s">
        <v>72</v>
      </c>
      <c r="F29" s="42" t="s">
        <v>11</v>
      </c>
      <c r="I29" s="58"/>
      <c r="J29" s="58"/>
    </row>
    <row r="30" spans="3:11" x14ac:dyDescent="0.25">
      <c r="C30" s="45">
        <v>2007</v>
      </c>
      <c r="D30" s="54">
        <v>148725883903</v>
      </c>
      <c r="E30" s="54">
        <v>20668958</v>
      </c>
      <c r="F30" s="57">
        <f>E30/1000000</f>
        <v>20.668958</v>
      </c>
    </row>
    <row r="31" spans="3:11" x14ac:dyDescent="0.25">
      <c r="C31" s="45">
        <v>2008</v>
      </c>
      <c r="D31" s="54">
        <v>159980785142</v>
      </c>
      <c r="E31" s="54">
        <v>21562877</v>
      </c>
      <c r="F31" s="57">
        <f t="shared" ref="F31:F37" si="0">E31/1000000</f>
        <v>21.562877</v>
      </c>
    </row>
    <row r="32" spans="3:11" x14ac:dyDescent="0.25">
      <c r="C32" s="45">
        <v>2009</v>
      </c>
      <c r="D32" s="54">
        <v>198078594887</v>
      </c>
      <c r="E32" s="54">
        <v>27067685</v>
      </c>
      <c r="F32" s="57">
        <f t="shared" si="0"/>
        <v>27.067685000000001</v>
      </c>
    </row>
    <row r="33" spans="3:6" x14ac:dyDescent="0.25">
      <c r="C33" s="45">
        <v>2010</v>
      </c>
      <c r="D33" s="54">
        <v>258087337650</v>
      </c>
      <c r="E33" s="54">
        <v>33655091</v>
      </c>
      <c r="F33" s="57">
        <f t="shared" si="0"/>
        <v>33.655090999999999</v>
      </c>
    </row>
    <row r="34" spans="3:6" x14ac:dyDescent="0.25">
      <c r="C34" s="45">
        <v>2011</v>
      </c>
      <c r="D34" s="54">
        <v>294042874943</v>
      </c>
      <c r="E34" s="54">
        <v>38011963</v>
      </c>
      <c r="F34" s="57">
        <f t="shared" si="0"/>
        <v>38.011963000000002</v>
      </c>
    </row>
    <row r="35" spans="3:6" x14ac:dyDescent="0.25">
      <c r="C35" s="45">
        <v>2012</v>
      </c>
      <c r="D35" s="54">
        <v>327774981449</v>
      </c>
      <c r="E35" s="54">
        <v>40849317</v>
      </c>
      <c r="F35" s="57">
        <f t="shared" si="0"/>
        <v>40.849316999999999</v>
      </c>
    </row>
    <row r="36" spans="3:6" x14ac:dyDescent="0.25">
      <c r="C36" s="45">
        <v>2013</v>
      </c>
      <c r="D36" s="54">
        <v>351999280983</v>
      </c>
      <c r="E36" s="54">
        <v>43278909</v>
      </c>
      <c r="F36" s="57">
        <f t="shared" si="0"/>
        <v>43.278908999999999</v>
      </c>
    </row>
    <row r="37" spans="3:6" x14ac:dyDescent="0.25">
      <c r="C37" s="45">
        <v>2014</v>
      </c>
      <c r="D37" s="54">
        <v>384033590923</v>
      </c>
      <c r="E37" s="54">
        <v>46526192</v>
      </c>
      <c r="F37" s="57">
        <f t="shared" si="0"/>
        <v>46.526192000000002</v>
      </c>
    </row>
    <row r="38" spans="3:6" x14ac:dyDescent="0.25">
      <c r="C38" s="45">
        <v>2015</v>
      </c>
      <c r="D38" s="54">
        <f>SUM(E25:E26)</f>
        <v>492209150000</v>
      </c>
      <c r="E38" s="54">
        <f>SUM(F25:F26)</f>
        <v>58807027</v>
      </c>
      <c r="F38" s="57">
        <f>E38/1000000</f>
        <v>58.807026999999998</v>
      </c>
    </row>
    <row r="40" spans="3:6" x14ac:dyDescent="0.25">
      <c r="C40" s="8" t="s">
        <v>57</v>
      </c>
      <c r="D40" s="16">
        <f>((E38-E37)/E37)*100</f>
        <v>26.395530070460101</v>
      </c>
    </row>
    <row r="61" spans="3:6" ht="15" customHeight="1" x14ac:dyDescent="0.25">
      <c r="C61" s="96" t="s">
        <v>45</v>
      </c>
      <c r="D61" s="96"/>
      <c r="E61" s="96"/>
      <c r="F61" s="96"/>
    </row>
    <row r="62" spans="3:6" x14ac:dyDescent="0.25">
      <c r="C62" s="96"/>
      <c r="D62" s="96"/>
      <c r="E62" s="96"/>
      <c r="F62" s="96"/>
    </row>
    <row r="64" spans="3:6" x14ac:dyDescent="0.25">
      <c r="C64" s="87" t="s">
        <v>65</v>
      </c>
      <c r="D64" s="88"/>
      <c r="E64" s="88"/>
      <c r="F64" s="89"/>
    </row>
    <row r="65" spans="3:6" x14ac:dyDescent="0.25">
      <c r="C65" s="90"/>
      <c r="D65" s="91"/>
      <c r="E65" s="91"/>
      <c r="F65" s="92"/>
    </row>
    <row r="66" spans="3:6" x14ac:dyDescent="0.25">
      <c r="C66" s="93"/>
      <c r="D66" s="94"/>
      <c r="E66" s="94"/>
      <c r="F66" s="95"/>
    </row>
  </sheetData>
  <mergeCells count="4">
    <mergeCell ref="C6:F6"/>
    <mergeCell ref="H6:J6"/>
    <mergeCell ref="C64:F66"/>
    <mergeCell ref="C61:F62"/>
  </mergeCells>
  <pageMargins left="0.7" right="0.7" top="0.75" bottom="0.75" header="0.3" footer="0.3"/>
  <pageSetup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N42"/>
  <sheetViews>
    <sheetView topLeftCell="B31" zoomScale="90" zoomScaleNormal="90" zoomScalePageLayoutView="90" workbookViewId="0">
      <selection activeCell="C41" sqref="C41:G42"/>
    </sheetView>
  </sheetViews>
  <sheetFormatPr baseColWidth="10" defaultColWidth="11.42578125" defaultRowHeight="15" x14ac:dyDescent="0.25"/>
  <cols>
    <col min="1" max="2" width="11.42578125" style="17"/>
    <col min="3" max="3" width="21.28515625" style="17" bestFit="1" customWidth="1"/>
    <col min="4" max="4" width="16" style="17" customWidth="1"/>
    <col min="5" max="5" width="22.42578125" style="17" bestFit="1" customWidth="1"/>
    <col min="6" max="16384" width="11.42578125" style="17"/>
  </cols>
  <sheetData>
    <row r="2" spans="3:14" x14ac:dyDescent="0.25">
      <c r="D2" s="18"/>
      <c r="E2" s="18"/>
      <c r="F2" s="18"/>
      <c r="G2" s="18"/>
      <c r="H2" s="18"/>
      <c r="I2" s="18"/>
      <c r="J2" s="18"/>
      <c r="K2" s="18"/>
    </row>
    <row r="4" spans="3:14" x14ac:dyDescent="0.25">
      <c r="C4" s="98" t="s">
        <v>73</v>
      </c>
      <c r="D4" s="98"/>
      <c r="E4" s="98"/>
      <c r="F4" s="98"/>
      <c r="G4" s="98"/>
    </row>
    <row r="6" spans="3:14" x14ac:dyDescent="0.25">
      <c r="C6" s="3" t="s">
        <v>74</v>
      </c>
      <c r="D6" s="6" t="s">
        <v>75</v>
      </c>
      <c r="E6" s="6" t="s">
        <v>12</v>
      </c>
      <c r="F6" s="85" t="s">
        <v>13</v>
      </c>
      <c r="G6" s="85"/>
    </row>
    <row r="7" spans="3:14" x14ac:dyDescent="0.25">
      <c r="C7" s="5">
        <v>2007</v>
      </c>
      <c r="D7" s="54">
        <v>20668958</v>
      </c>
      <c r="E7" s="12">
        <v>43926929</v>
      </c>
      <c r="F7" s="20">
        <f>D7/E7</f>
        <v>0.47053045752413059</v>
      </c>
      <c r="G7" s="8"/>
    </row>
    <row r="8" spans="3:14" x14ac:dyDescent="0.25">
      <c r="C8" s="5">
        <v>2008</v>
      </c>
      <c r="D8" s="54">
        <v>21562877</v>
      </c>
      <c r="E8" s="12">
        <v>44451147</v>
      </c>
      <c r="F8" s="20">
        <f t="shared" ref="F8:F12" si="0">D8/E8</f>
        <v>0.48509157705199374</v>
      </c>
      <c r="G8" s="8"/>
    </row>
    <row r="9" spans="3:14" x14ac:dyDescent="0.25">
      <c r="C9" s="5">
        <v>2009</v>
      </c>
      <c r="D9" s="54">
        <v>27067685</v>
      </c>
      <c r="E9" s="12">
        <v>44978832</v>
      </c>
      <c r="F9" s="20">
        <f t="shared" si="0"/>
        <v>0.60178719180613671</v>
      </c>
      <c r="G9" s="8"/>
    </row>
    <row r="10" spans="3:14" x14ac:dyDescent="0.25">
      <c r="C10" s="5">
        <v>2010</v>
      </c>
      <c r="D10" s="54">
        <v>33655091</v>
      </c>
      <c r="E10" s="12">
        <v>45509584</v>
      </c>
      <c r="F10" s="20">
        <f t="shared" si="0"/>
        <v>0.73951655985253573</v>
      </c>
      <c r="G10" s="8"/>
    </row>
    <row r="11" spans="3:14" x14ac:dyDescent="0.25">
      <c r="C11" s="5">
        <v>2011</v>
      </c>
      <c r="D11" s="54">
        <v>38011963</v>
      </c>
      <c r="E11" s="12">
        <v>46044601</v>
      </c>
      <c r="F11" s="20">
        <f t="shared" si="0"/>
        <v>0.8255465825406979</v>
      </c>
      <c r="G11" s="19"/>
      <c r="H11" s="18"/>
      <c r="I11" s="18"/>
      <c r="J11" s="18"/>
      <c r="K11" s="18"/>
      <c r="L11" s="18"/>
      <c r="M11" s="18"/>
      <c r="N11" s="18"/>
    </row>
    <row r="12" spans="3:14" x14ac:dyDescent="0.25">
      <c r="C12" s="5">
        <v>2012</v>
      </c>
      <c r="D12" s="54">
        <v>40849317</v>
      </c>
      <c r="E12" s="12">
        <v>46581823</v>
      </c>
      <c r="F12" s="20">
        <f t="shared" si="0"/>
        <v>0.87693684723330811</v>
      </c>
      <c r="G12" s="8"/>
    </row>
    <row r="13" spans="3:14" x14ac:dyDescent="0.25">
      <c r="C13" s="5">
        <v>2013</v>
      </c>
      <c r="D13" s="54">
        <v>43278909</v>
      </c>
      <c r="E13" s="12">
        <v>47121089</v>
      </c>
      <c r="F13" s="20">
        <f>D13/E13</f>
        <v>0.91846156187094907</v>
      </c>
      <c r="G13" s="46"/>
    </row>
    <row r="14" spans="3:14" x14ac:dyDescent="0.25">
      <c r="C14" s="5">
        <v>2014</v>
      </c>
      <c r="D14" s="54">
        <v>46526192</v>
      </c>
      <c r="E14" s="12">
        <v>47661787</v>
      </c>
      <c r="F14" s="20">
        <f>D14/E14</f>
        <v>0.97617388957740925</v>
      </c>
      <c r="G14" s="46"/>
    </row>
    <row r="15" spans="3:14" x14ac:dyDescent="0.25">
      <c r="C15" s="45">
        <v>2015</v>
      </c>
      <c r="D15" s="54">
        <v>58807027</v>
      </c>
      <c r="E15" s="54">
        <v>48203405</v>
      </c>
      <c r="F15" s="51">
        <f>D15/E15</f>
        <v>1.2199766178343625</v>
      </c>
      <c r="G15" s="46"/>
    </row>
    <row r="17" spans="3:6" x14ac:dyDescent="0.25">
      <c r="C17" s="8" t="s">
        <v>76</v>
      </c>
      <c r="D17" s="16">
        <f>((F15-F14)/F14)*100</f>
        <v>24.975337986400838</v>
      </c>
      <c r="E17" s="31"/>
      <c r="F17" s="31"/>
    </row>
    <row r="39" spans="3:7" ht="47.25" customHeight="1" x14ac:dyDescent="0.25">
      <c r="C39" s="97" t="s">
        <v>59</v>
      </c>
      <c r="D39" s="97"/>
      <c r="E39" s="97"/>
      <c r="F39" s="97"/>
      <c r="G39" s="97"/>
    </row>
    <row r="40" spans="3:7" ht="14.45" customHeight="1" x14ac:dyDescent="0.25"/>
    <row r="41" spans="3:7" x14ac:dyDescent="0.25">
      <c r="C41" s="97" t="s">
        <v>60</v>
      </c>
      <c r="D41" s="97"/>
      <c r="E41" s="97"/>
      <c r="F41" s="97"/>
      <c r="G41" s="97"/>
    </row>
    <row r="42" spans="3:7" x14ac:dyDescent="0.25">
      <c r="C42" s="97"/>
      <c r="D42" s="97"/>
      <c r="E42" s="97"/>
      <c r="F42" s="97"/>
      <c r="G42" s="97"/>
    </row>
  </sheetData>
  <mergeCells count="4">
    <mergeCell ref="C41:G42"/>
    <mergeCell ref="F6:G6"/>
    <mergeCell ref="C4:G4"/>
    <mergeCell ref="C39:G39"/>
  </mergeCells>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45"/>
  <sheetViews>
    <sheetView topLeftCell="A28" zoomScale="90" zoomScaleNormal="90" workbookViewId="0">
      <selection activeCell="B43" sqref="B43:I45"/>
    </sheetView>
  </sheetViews>
  <sheetFormatPr baseColWidth="10" defaultColWidth="11.42578125" defaultRowHeight="15" x14ac:dyDescent="0.25"/>
  <cols>
    <col min="1" max="1" width="11.42578125" style="1"/>
    <col min="2" max="2" width="26.140625" style="1" customWidth="1"/>
    <col min="3" max="3" width="18.7109375" style="1" customWidth="1"/>
    <col min="4" max="4" width="18.42578125" style="1" customWidth="1"/>
    <col min="5" max="5" width="22" style="1" customWidth="1"/>
    <col min="6" max="6" width="22.85546875" style="1" bestFit="1" customWidth="1"/>
    <col min="7" max="7" width="24.28515625" style="1" customWidth="1"/>
    <col min="8" max="8" width="27" style="1" customWidth="1"/>
    <col min="9" max="9" width="26.85546875" style="1" customWidth="1"/>
    <col min="10" max="10" width="19.85546875" style="1" customWidth="1"/>
    <col min="11" max="16384" width="11.42578125" style="1"/>
  </cols>
  <sheetData>
    <row r="4" spans="2:9" x14ac:dyDescent="0.25">
      <c r="B4" s="98" t="s">
        <v>77</v>
      </c>
      <c r="C4" s="98"/>
      <c r="D4" s="98"/>
      <c r="E4" s="98"/>
      <c r="F4" s="98"/>
      <c r="G4" s="98"/>
      <c r="H4" s="98"/>
      <c r="I4" s="98"/>
    </row>
    <row r="7" spans="2:9" ht="38.25" customHeight="1" x14ac:dyDescent="0.25">
      <c r="C7" s="59" t="s">
        <v>78</v>
      </c>
      <c r="D7" s="40" t="s">
        <v>79</v>
      </c>
      <c r="E7" s="40" t="s">
        <v>46</v>
      </c>
      <c r="F7" s="40" t="s">
        <v>47</v>
      </c>
      <c r="G7" s="24" t="s">
        <v>14</v>
      </c>
      <c r="H7" s="24" t="s">
        <v>48</v>
      </c>
      <c r="I7" s="24" t="s">
        <v>49</v>
      </c>
    </row>
    <row r="8" spans="2:9" x14ac:dyDescent="0.25">
      <c r="C8" s="5">
        <v>2007</v>
      </c>
      <c r="D8" s="5">
        <v>1</v>
      </c>
      <c r="E8" s="4">
        <v>10883429</v>
      </c>
      <c r="F8" s="4">
        <v>9785529</v>
      </c>
      <c r="G8" s="12">
        <f>E8+F8</f>
        <v>20668958</v>
      </c>
      <c r="H8" s="15">
        <f>E8/1000000</f>
        <v>10.883429</v>
      </c>
      <c r="I8" s="15">
        <f>F8/1000000</f>
        <v>9.7855290000000004</v>
      </c>
    </row>
    <row r="9" spans="2:9" x14ac:dyDescent="0.25">
      <c r="C9" s="5">
        <v>2008</v>
      </c>
      <c r="D9" s="5">
        <v>1</v>
      </c>
      <c r="E9" s="4">
        <v>10932900</v>
      </c>
      <c r="F9" s="4">
        <v>10629977</v>
      </c>
      <c r="G9" s="12">
        <f t="shared" ref="G9:G14" si="0">E9+F9</f>
        <v>21562877</v>
      </c>
      <c r="H9" s="15">
        <f t="shared" ref="H9:H14" si="1">E9/1000000</f>
        <v>10.9329</v>
      </c>
      <c r="I9" s="15">
        <f t="shared" ref="I9:I15" si="2">F9/1000000</f>
        <v>10.629977</v>
      </c>
    </row>
    <row r="10" spans="2:9" x14ac:dyDescent="0.25">
      <c r="C10" s="5">
        <v>2009</v>
      </c>
      <c r="D10" s="5">
        <v>1</v>
      </c>
      <c r="E10" s="4">
        <v>12525838</v>
      </c>
      <c r="F10" s="4">
        <v>14541847</v>
      </c>
      <c r="G10" s="12">
        <f t="shared" si="0"/>
        <v>27067685</v>
      </c>
      <c r="H10" s="15">
        <f t="shared" si="1"/>
        <v>12.525838</v>
      </c>
      <c r="I10" s="15">
        <f t="shared" si="2"/>
        <v>14.541847000000001</v>
      </c>
    </row>
    <row r="11" spans="2:9" x14ac:dyDescent="0.25">
      <c r="C11" s="5">
        <v>2010</v>
      </c>
      <c r="D11" s="5">
        <v>1</v>
      </c>
      <c r="E11" s="4">
        <v>16639700</v>
      </c>
      <c r="F11" s="4">
        <v>17015391</v>
      </c>
      <c r="G11" s="12">
        <f t="shared" si="0"/>
        <v>33655091</v>
      </c>
      <c r="H11" s="15">
        <f t="shared" si="1"/>
        <v>16.639700000000001</v>
      </c>
      <c r="I11" s="15">
        <f t="shared" si="2"/>
        <v>17.015391000000001</v>
      </c>
    </row>
    <row r="12" spans="2:9" x14ac:dyDescent="0.25">
      <c r="C12" s="5">
        <v>2011</v>
      </c>
      <c r="D12" s="5">
        <v>1</v>
      </c>
      <c r="E12" s="4">
        <v>19047911</v>
      </c>
      <c r="F12" s="4">
        <v>18964052</v>
      </c>
      <c r="G12" s="12">
        <f t="shared" si="0"/>
        <v>38011963</v>
      </c>
      <c r="H12" s="15">
        <f t="shared" si="1"/>
        <v>19.047910999999999</v>
      </c>
      <c r="I12" s="15">
        <f t="shared" si="2"/>
        <v>18.964051999999999</v>
      </c>
    </row>
    <row r="13" spans="2:9" x14ac:dyDescent="0.25">
      <c r="C13" s="5">
        <v>2012</v>
      </c>
      <c r="D13" s="5">
        <v>1</v>
      </c>
      <c r="E13" s="4">
        <v>20237903</v>
      </c>
      <c r="F13" s="4">
        <v>20611414</v>
      </c>
      <c r="G13" s="12">
        <f t="shared" si="0"/>
        <v>40849317</v>
      </c>
      <c r="H13" s="15">
        <f t="shared" si="1"/>
        <v>20.237902999999999</v>
      </c>
      <c r="I13" s="15">
        <f t="shared" si="2"/>
        <v>20.611414</v>
      </c>
    </row>
    <row r="14" spans="2:9" x14ac:dyDescent="0.25">
      <c r="C14" s="5">
        <v>2013</v>
      </c>
      <c r="D14" s="5">
        <v>1</v>
      </c>
      <c r="E14" s="4">
        <v>22006699</v>
      </c>
      <c r="F14" s="4">
        <v>21272210</v>
      </c>
      <c r="G14" s="12">
        <f t="shared" si="0"/>
        <v>43278909</v>
      </c>
      <c r="H14" s="15">
        <f t="shared" si="1"/>
        <v>22.006699000000001</v>
      </c>
      <c r="I14" s="15">
        <f t="shared" si="2"/>
        <v>21.272210000000001</v>
      </c>
    </row>
    <row r="15" spans="2:9" x14ac:dyDescent="0.25">
      <c r="C15" s="5">
        <v>2014</v>
      </c>
      <c r="D15" s="5">
        <v>1</v>
      </c>
      <c r="E15" s="4">
        <v>23292190</v>
      </c>
      <c r="F15" s="4">
        <v>23234002</v>
      </c>
      <c r="G15" s="12">
        <f>E15+F15</f>
        <v>46526192</v>
      </c>
      <c r="H15" s="15">
        <f>E15/1000000</f>
        <v>23.292190000000002</v>
      </c>
      <c r="I15" s="15">
        <f t="shared" si="2"/>
        <v>23.234002</v>
      </c>
    </row>
    <row r="16" spans="2:9" x14ac:dyDescent="0.25">
      <c r="C16" s="45">
        <v>2015</v>
      </c>
      <c r="D16" s="45">
        <v>1</v>
      </c>
      <c r="E16" s="78">
        <v>30398902</v>
      </c>
      <c r="F16" s="78">
        <v>28408125</v>
      </c>
      <c r="G16" s="54">
        <f>E16+F16</f>
        <v>58807027</v>
      </c>
      <c r="H16" s="57">
        <f>E16/1000000</f>
        <v>30.398902</v>
      </c>
      <c r="I16" s="57">
        <f>F16/1000000</f>
        <v>28.408124999999998</v>
      </c>
    </row>
    <row r="17" spans="2:6" x14ac:dyDescent="0.25">
      <c r="E17" s="77"/>
      <c r="F17" s="77"/>
    </row>
    <row r="18" spans="2:6" x14ac:dyDescent="0.25">
      <c r="B18" s="8" t="s">
        <v>61</v>
      </c>
      <c r="C18" s="16">
        <f>((H16-H15)/H15)*100</f>
        <v>30.511136994846762</v>
      </c>
      <c r="D18" s="16">
        <f>((I16-I15)/I15)*100</f>
        <v>22.269615884512696</v>
      </c>
      <c r="E18" s="39"/>
    </row>
    <row r="41" spans="2:9" ht="20.25" customHeight="1" x14ac:dyDescent="0.25">
      <c r="B41" s="97" t="s">
        <v>80</v>
      </c>
      <c r="C41" s="97"/>
      <c r="D41" s="97"/>
      <c r="E41" s="97"/>
      <c r="F41" s="97"/>
      <c r="G41" s="97"/>
      <c r="H41" s="97"/>
      <c r="I41" s="97"/>
    </row>
    <row r="43" spans="2:9" ht="23.25" customHeight="1" x14ac:dyDescent="0.25">
      <c r="B43" s="99" t="s">
        <v>66</v>
      </c>
      <c r="C43" s="99"/>
      <c r="D43" s="99"/>
      <c r="E43" s="99"/>
      <c r="F43" s="99"/>
      <c r="G43" s="99"/>
      <c r="H43" s="99"/>
      <c r="I43" s="99"/>
    </row>
    <row r="44" spans="2:9" x14ac:dyDescent="0.25">
      <c r="B44" s="100"/>
      <c r="C44" s="100"/>
      <c r="D44" s="100"/>
      <c r="E44" s="100"/>
      <c r="F44" s="100"/>
      <c r="G44" s="100"/>
      <c r="H44" s="100"/>
      <c r="I44" s="100"/>
    </row>
    <row r="45" spans="2:9" x14ac:dyDescent="0.25">
      <c r="B45" s="100"/>
      <c r="C45" s="100"/>
      <c r="D45" s="100"/>
      <c r="E45" s="100"/>
      <c r="F45" s="100"/>
      <c r="G45" s="100"/>
      <c r="H45" s="100"/>
      <c r="I45" s="100"/>
    </row>
  </sheetData>
  <mergeCells count="3">
    <mergeCell ref="B4:I4"/>
    <mergeCell ref="B41:I41"/>
    <mergeCell ref="B43:I45"/>
  </mergeCells>
  <pageMargins left="0.7" right="0.7" top="0.75" bottom="0.75" header="0.3" footer="0.3"/>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H62"/>
  <sheetViews>
    <sheetView topLeftCell="C28" zoomScaleNormal="100" zoomScalePageLayoutView="125" workbookViewId="0">
      <selection activeCell="D7" sqref="D7"/>
    </sheetView>
  </sheetViews>
  <sheetFormatPr baseColWidth="10" defaultColWidth="11.42578125" defaultRowHeight="15" x14ac:dyDescent="0.25"/>
  <cols>
    <col min="1" max="2" width="11.42578125" style="1"/>
    <col min="3" max="3" width="27" style="1" bestFit="1" customWidth="1"/>
    <col min="4" max="4" width="23" style="1" bestFit="1" customWidth="1"/>
    <col min="5" max="5" width="21.28515625" style="1" customWidth="1"/>
    <col min="6" max="6" width="30.28515625" style="1" bestFit="1" customWidth="1"/>
    <col min="7" max="7" width="20.42578125" style="1" bestFit="1" customWidth="1"/>
    <col min="8" max="8" width="17.85546875" style="1" bestFit="1" customWidth="1"/>
    <col min="9" max="16384" width="11.42578125" style="1"/>
  </cols>
  <sheetData>
    <row r="4" spans="3:8" x14ac:dyDescent="0.25">
      <c r="C4" s="98" t="s">
        <v>81</v>
      </c>
      <c r="D4" s="98"/>
      <c r="E4" s="98"/>
      <c r="F4" s="98"/>
      <c r="G4" s="98"/>
      <c r="H4" s="98"/>
    </row>
    <row r="7" spans="3:8" ht="45" x14ac:dyDescent="0.25">
      <c r="C7" s="7" t="s">
        <v>82</v>
      </c>
      <c r="D7" s="7" t="s">
        <v>15</v>
      </c>
      <c r="E7" s="40" t="s">
        <v>43</v>
      </c>
      <c r="F7" s="24" t="s">
        <v>17</v>
      </c>
      <c r="G7" s="24" t="s">
        <v>44</v>
      </c>
    </row>
    <row r="8" spans="3:8" x14ac:dyDescent="0.25">
      <c r="C8" s="5">
        <v>2007</v>
      </c>
      <c r="D8" s="12">
        <v>148725883903</v>
      </c>
      <c r="E8" s="62">
        <f>D8/1000000000</f>
        <v>148.72588390300001</v>
      </c>
      <c r="F8" s="12">
        <f>D8/D$20</f>
        <v>54151650.628989212</v>
      </c>
      <c r="G8" s="62">
        <f>F8/1000000</f>
        <v>54.151650628989209</v>
      </c>
      <c r="H8" s="84"/>
    </row>
    <row r="9" spans="3:8" x14ac:dyDescent="0.25">
      <c r="C9" s="5">
        <v>2008</v>
      </c>
      <c r="D9" s="12">
        <v>159980785142</v>
      </c>
      <c r="E9" s="62">
        <f t="shared" ref="E9:E15" si="0">D9/1000000000</f>
        <v>159.980785142</v>
      </c>
      <c r="F9" s="12">
        <f t="shared" ref="F9:F16" si="1">D9/D$20</f>
        <v>58249602.268366307</v>
      </c>
      <c r="G9" s="62">
        <f t="shared" ref="G9:G16" si="2">F9/1000000</f>
        <v>58.24960226836631</v>
      </c>
      <c r="H9" s="84"/>
    </row>
    <row r="10" spans="3:8" x14ac:dyDescent="0.25">
      <c r="C10" s="5">
        <v>2009</v>
      </c>
      <c r="D10" s="12">
        <v>198078594887</v>
      </c>
      <c r="E10" s="62">
        <f t="shared" si="0"/>
        <v>198.07859488700001</v>
      </c>
      <c r="F10" s="12">
        <f t="shared" si="1"/>
        <v>72121157.299005643</v>
      </c>
      <c r="G10" s="62">
        <f t="shared" si="2"/>
        <v>72.121157299005645</v>
      </c>
      <c r="H10" s="84"/>
    </row>
    <row r="11" spans="3:8" x14ac:dyDescent="0.25">
      <c r="C11" s="5">
        <v>2010</v>
      </c>
      <c r="D11" s="12">
        <v>258087337650</v>
      </c>
      <c r="E11" s="62">
        <f t="shared" si="0"/>
        <v>258.08733764999999</v>
      </c>
      <c r="F11" s="12">
        <f t="shared" si="1"/>
        <v>93970564.997979224</v>
      </c>
      <c r="G11" s="62">
        <f t="shared" si="2"/>
        <v>93.970564997979224</v>
      </c>
      <c r="H11" s="84"/>
    </row>
    <row r="12" spans="3:8" x14ac:dyDescent="0.25">
      <c r="C12" s="5">
        <v>2011</v>
      </c>
      <c r="D12" s="12">
        <v>294042874943</v>
      </c>
      <c r="E12" s="62">
        <f t="shared" si="0"/>
        <v>294.04287494300002</v>
      </c>
      <c r="F12" s="12">
        <f t="shared" si="1"/>
        <v>107062110.61580867</v>
      </c>
      <c r="G12" s="62">
        <f t="shared" si="2"/>
        <v>107.06211061580866</v>
      </c>
      <c r="H12" s="84"/>
    </row>
    <row r="13" spans="3:8" x14ac:dyDescent="0.25">
      <c r="C13" s="5">
        <v>2012</v>
      </c>
      <c r="D13" s="12">
        <v>327774981449</v>
      </c>
      <c r="E13" s="62">
        <f t="shared" si="0"/>
        <v>327.77498144899999</v>
      </c>
      <c r="F13" s="12">
        <f t="shared" si="1"/>
        <v>119344096.767487</v>
      </c>
      <c r="G13" s="62">
        <f t="shared" si="2"/>
        <v>119.344096767487</v>
      </c>
      <c r="H13" s="84"/>
    </row>
    <row r="14" spans="3:8" x14ac:dyDescent="0.25">
      <c r="C14" s="5">
        <v>2013</v>
      </c>
      <c r="D14" s="12">
        <v>351999280983</v>
      </c>
      <c r="E14" s="62">
        <f t="shared" si="0"/>
        <v>351.99928098300001</v>
      </c>
      <c r="F14" s="12">
        <f t="shared" si="1"/>
        <v>128164254.83730026</v>
      </c>
      <c r="G14" s="62">
        <f t="shared" si="2"/>
        <v>128.16425483730026</v>
      </c>
      <c r="H14" s="84"/>
    </row>
    <row r="15" spans="3:8" x14ac:dyDescent="0.25">
      <c r="C15" s="5">
        <v>2014</v>
      </c>
      <c r="D15" s="54">
        <v>384033590923</v>
      </c>
      <c r="E15" s="62">
        <f t="shared" si="0"/>
        <v>384.03359092300002</v>
      </c>
      <c r="F15" s="12">
        <f t="shared" si="1"/>
        <v>139828066.90879565</v>
      </c>
      <c r="G15" s="62">
        <f t="shared" si="2"/>
        <v>139.82806690879565</v>
      </c>
      <c r="H15" s="84"/>
    </row>
    <row r="16" spans="3:8" x14ac:dyDescent="0.25">
      <c r="C16" s="45">
        <v>2015</v>
      </c>
      <c r="D16" s="54">
        <v>492209150000</v>
      </c>
      <c r="E16" s="79">
        <f>D16/1000000000</f>
        <v>492.20915000000002</v>
      </c>
      <c r="F16" s="12">
        <f t="shared" si="1"/>
        <v>179215192.59267351</v>
      </c>
      <c r="G16" s="79">
        <f t="shared" si="2"/>
        <v>179.2151925926735</v>
      </c>
      <c r="H16" s="83"/>
    </row>
    <row r="17" spans="3:7" x14ac:dyDescent="0.25">
      <c r="C17" s="52"/>
      <c r="D17" s="55"/>
      <c r="E17" s="63"/>
      <c r="F17" s="55"/>
      <c r="G17" s="63"/>
    </row>
    <row r="18" spans="3:7" x14ac:dyDescent="0.25">
      <c r="C18" s="52"/>
      <c r="D18" s="64">
        <f>D16-D15</f>
        <v>108175559077</v>
      </c>
      <c r="E18" s="63"/>
      <c r="F18" s="64">
        <f>F16-F15</f>
        <v>39387125.683877856</v>
      </c>
      <c r="G18" s="63"/>
    </row>
    <row r="20" spans="3:7" x14ac:dyDescent="0.25">
      <c r="C20" s="46" t="s">
        <v>62</v>
      </c>
      <c r="D20" s="60">
        <v>2746.47</v>
      </c>
      <c r="E20" s="113">
        <f>((D20-D21)/D21)</f>
        <v>0.37276825879201059</v>
      </c>
    </row>
    <row r="21" spans="3:7" x14ac:dyDescent="0.25">
      <c r="C21" s="46" t="s">
        <v>50</v>
      </c>
      <c r="D21" s="60">
        <v>2000.68</v>
      </c>
      <c r="E21" s="113"/>
      <c r="F21" s="71"/>
    </row>
    <row r="22" spans="3:7" x14ac:dyDescent="0.25">
      <c r="C22" s="46" t="s">
        <v>16</v>
      </c>
      <c r="D22" s="60">
        <v>1888.1</v>
      </c>
      <c r="E22" s="113"/>
      <c r="F22" s="22"/>
    </row>
    <row r="23" spans="3:7" x14ac:dyDescent="0.25">
      <c r="C23" s="46" t="s">
        <v>18</v>
      </c>
      <c r="D23" s="61">
        <v>1934.08</v>
      </c>
      <c r="E23" s="113"/>
      <c r="F23" s="22"/>
    </row>
    <row r="24" spans="3:7" x14ac:dyDescent="0.25">
      <c r="E24" s="21"/>
    </row>
    <row r="52" spans="3:8" ht="14.45" customHeight="1" x14ac:dyDescent="0.25">
      <c r="C52" s="101" t="s">
        <v>67</v>
      </c>
      <c r="D52" s="102"/>
      <c r="E52" s="102"/>
      <c r="F52" s="102"/>
      <c r="G52" s="102"/>
      <c r="H52" s="103"/>
    </row>
    <row r="53" spans="3:8" x14ac:dyDescent="0.25">
      <c r="C53" s="104"/>
      <c r="D53" s="105"/>
      <c r="E53" s="105"/>
      <c r="F53" s="105"/>
      <c r="G53" s="105"/>
      <c r="H53" s="106"/>
    </row>
    <row r="54" spans="3:8" x14ac:dyDescent="0.25">
      <c r="C54" s="104"/>
      <c r="D54" s="105"/>
      <c r="E54" s="105"/>
      <c r="F54" s="105"/>
      <c r="G54" s="105"/>
      <c r="H54" s="106"/>
    </row>
    <row r="55" spans="3:8" x14ac:dyDescent="0.25">
      <c r="C55" s="107"/>
      <c r="D55" s="108"/>
      <c r="E55" s="108"/>
      <c r="F55" s="108"/>
      <c r="G55" s="108"/>
      <c r="H55" s="109"/>
    </row>
    <row r="57" spans="3:8" ht="55.5" customHeight="1" x14ac:dyDescent="0.25">
      <c r="C57" s="110" t="s">
        <v>68</v>
      </c>
      <c r="D57" s="111"/>
      <c r="E57" s="111"/>
      <c r="F57" s="111"/>
      <c r="G57" s="111"/>
      <c r="H57" s="112"/>
    </row>
    <row r="61" spans="3:8" x14ac:dyDescent="0.25">
      <c r="H61" s="22"/>
    </row>
    <row r="62" spans="3:8" x14ac:dyDescent="0.25">
      <c r="H62" s="39"/>
    </row>
  </sheetData>
  <mergeCells count="4">
    <mergeCell ref="C52:H55"/>
    <mergeCell ref="C57:H57"/>
    <mergeCell ref="C4:H4"/>
    <mergeCell ref="E20:E23"/>
  </mergeCells>
  <pageMargins left="0.7" right="0.7" top="0.75" bottom="0.75" header="0.3" footer="0.3"/>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F42"/>
  <sheetViews>
    <sheetView topLeftCell="B28" workbookViewId="0">
      <selection activeCell="B43" sqref="B43"/>
    </sheetView>
  </sheetViews>
  <sheetFormatPr baseColWidth="10" defaultColWidth="11.42578125" defaultRowHeight="15" x14ac:dyDescent="0.25"/>
  <cols>
    <col min="1" max="1" width="11.42578125" style="1"/>
    <col min="2" max="2" width="21.28515625" style="1" bestFit="1" customWidth="1"/>
    <col min="3" max="3" width="23.140625" style="1" bestFit="1" customWidth="1"/>
    <col min="4" max="4" width="20.140625" style="1" customWidth="1"/>
    <col min="5" max="16384" width="11.42578125" style="1"/>
  </cols>
  <sheetData>
    <row r="2" spans="2:6" x14ac:dyDescent="0.25">
      <c r="B2" s="85" t="s">
        <v>83</v>
      </c>
      <c r="C2" s="85"/>
      <c r="D2" s="85"/>
    </row>
    <row r="4" spans="2:6" ht="28.35" customHeight="1" x14ac:dyDescent="0.25">
      <c r="B4" s="23" t="s">
        <v>84</v>
      </c>
      <c r="C4" s="72" t="s">
        <v>19</v>
      </c>
      <c r="D4" s="17"/>
      <c r="E4" s="17"/>
      <c r="F4" s="17"/>
    </row>
    <row r="5" spans="2:6" x14ac:dyDescent="0.25">
      <c r="B5" s="2">
        <v>2007</v>
      </c>
      <c r="C5" s="45">
        <v>189</v>
      </c>
      <c r="D5" s="17"/>
      <c r="E5" s="17"/>
      <c r="F5" s="17"/>
    </row>
    <row r="6" spans="2:6" x14ac:dyDescent="0.25">
      <c r="B6" s="2">
        <v>2008</v>
      </c>
      <c r="C6" s="45">
        <v>213</v>
      </c>
      <c r="D6" s="17"/>
      <c r="E6" s="17"/>
      <c r="F6" s="17"/>
    </row>
    <row r="7" spans="2:6" x14ac:dyDescent="0.25">
      <c r="B7" s="2">
        <v>2009</v>
      </c>
      <c r="C7" s="45">
        <v>214</v>
      </c>
      <c r="D7" s="17"/>
      <c r="E7" s="17"/>
      <c r="F7" s="17"/>
    </row>
    <row r="8" spans="2:6" x14ac:dyDescent="0.25">
      <c r="B8" s="2">
        <v>2010</v>
      </c>
      <c r="C8" s="45">
        <v>206</v>
      </c>
      <c r="D8" s="17"/>
      <c r="E8" s="17"/>
      <c r="F8" s="17"/>
    </row>
    <row r="9" spans="2:6" x14ac:dyDescent="0.25">
      <c r="B9" s="2">
        <v>2011</v>
      </c>
      <c r="C9" s="45">
        <v>206</v>
      </c>
      <c r="D9" s="17"/>
      <c r="E9" s="17"/>
      <c r="F9" s="17"/>
    </row>
    <row r="10" spans="2:6" x14ac:dyDescent="0.25">
      <c r="B10" s="2">
        <v>2012</v>
      </c>
      <c r="C10" s="45">
        <v>213</v>
      </c>
      <c r="D10" s="17"/>
      <c r="E10" s="17"/>
      <c r="F10" s="17"/>
    </row>
    <row r="11" spans="2:6" x14ac:dyDescent="0.25">
      <c r="B11" s="2">
        <v>2013</v>
      </c>
      <c r="C11" s="45">
        <v>244</v>
      </c>
      <c r="D11" s="17"/>
      <c r="E11" s="17"/>
      <c r="F11" s="17"/>
    </row>
    <row r="12" spans="2:6" x14ac:dyDescent="0.25">
      <c r="B12" s="2">
        <v>2014</v>
      </c>
      <c r="C12" s="45">
        <v>274</v>
      </c>
      <c r="D12" s="17"/>
      <c r="E12" s="17"/>
      <c r="F12" s="17"/>
    </row>
    <row r="13" spans="2:6" x14ac:dyDescent="0.25">
      <c r="B13" s="80">
        <v>2015</v>
      </c>
      <c r="C13" s="45">
        <v>338</v>
      </c>
      <c r="D13" s="17"/>
      <c r="E13" s="17"/>
      <c r="F13" s="17"/>
    </row>
    <row r="38" spans="2:6" x14ac:dyDescent="0.25">
      <c r="B38" s="114" t="s">
        <v>85</v>
      </c>
      <c r="C38" s="115"/>
      <c r="D38" s="115"/>
      <c r="E38" s="115"/>
      <c r="F38" s="115"/>
    </row>
    <row r="39" spans="2:6" x14ac:dyDescent="0.25">
      <c r="B39" s="115"/>
      <c r="C39" s="115"/>
      <c r="D39" s="115"/>
      <c r="E39" s="115"/>
      <c r="F39" s="115"/>
    </row>
    <row r="41" spans="2:6" ht="15" customHeight="1" x14ac:dyDescent="0.25">
      <c r="B41" s="116" t="s">
        <v>69</v>
      </c>
      <c r="C41" s="116"/>
      <c r="D41" s="116"/>
      <c r="E41" s="116"/>
      <c r="F41" s="116"/>
    </row>
    <row r="42" spans="2:6" x14ac:dyDescent="0.25">
      <c r="B42" s="116"/>
      <c r="C42" s="116"/>
      <c r="D42" s="116"/>
      <c r="E42" s="116"/>
      <c r="F42" s="116"/>
    </row>
  </sheetData>
  <mergeCells count="3">
    <mergeCell ref="B38:F39"/>
    <mergeCell ref="B41:F42"/>
    <mergeCell ref="B2:D2"/>
  </mergeCells>
  <pageMargins left="0.7" right="0.7" top="0.75" bottom="0.75" header="0.3" footer="0.3"/>
  <drawing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42"/>
  <sheetViews>
    <sheetView topLeftCell="A31" workbookViewId="0">
      <selection activeCell="B43" sqref="B43"/>
    </sheetView>
  </sheetViews>
  <sheetFormatPr baseColWidth="10" defaultColWidth="11.42578125" defaultRowHeight="15" x14ac:dyDescent="0.25"/>
  <cols>
    <col min="1" max="1" width="11.42578125" style="1"/>
    <col min="2" max="2" width="21.28515625" style="1" bestFit="1" customWidth="1"/>
    <col min="3" max="3" width="23.7109375" style="1" bestFit="1" customWidth="1"/>
    <col min="4" max="4" width="24.28515625" style="1" bestFit="1" customWidth="1"/>
    <col min="5" max="16384" width="11.42578125" style="1"/>
  </cols>
  <sheetData>
    <row r="2" spans="2:6" x14ac:dyDescent="0.25">
      <c r="B2" s="98" t="s">
        <v>86</v>
      </c>
      <c r="C2" s="98"/>
      <c r="D2" s="98"/>
      <c r="E2" s="98"/>
      <c r="F2" s="98"/>
    </row>
    <row r="5" spans="2:6" ht="26.25" x14ac:dyDescent="0.25">
      <c r="C5" s="26" t="s">
        <v>87</v>
      </c>
      <c r="D5" s="27" t="s">
        <v>20</v>
      </c>
    </row>
    <row r="6" spans="2:6" x14ac:dyDescent="0.25">
      <c r="C6" s="2">
        <v>2007</v>
      </c>
      <c r="D6" s="5">
        <v>10</v>
      </c>
    </row>
    <row r="7" spans="2:6" x14ac:dyDescent="0.25">
      <c r="C7" s="2">
        <v>2008</v>
      </c>
      <c r="D7" s="5">
        <v>13</v>
      </c>
    </row>
    <row r="8" spans="2:6" x14ac:dyDescent="0.25">
      <c r="C8" s="2">
        <v>2009</v>
      </c>
      <c r="D8" s="5">
        <v>12</v>
      </c>
    </row>
    <row r="9" spans="2:6" x14ac:dyDescent="0.25">
      <c r="C9" s="2">
        <v>2010</v>
      </c>
      <c r="D9" s="5">
        <v>10</v>
      </c>
    </row>
    <row r="10" spans="2:6" x14ac:dyDescent="0.25">
      <c r="C10" s="2">
        <v>2011</v>
      </c>
      <c r="D10" s="5">
        <v>18</v>
      </c>
    </row>
    <row r="11" spans="2:6" x14ac:dyDescent="0.25">
      <c r="C11" s="2">
        <v>2012</v>
      </c>
      <c r="D11" s="5">
        <v>23</v>
      </c>
    </row>
    <row r="12" spans="2:6" x14ac:dyDescent="0.25">
      <c r="C12" s="2">
        <v>2013</v>
      </c>
      <c r="D12" s="5">
        <v>17</v>
      </c>
    </row>
    <row r="13" spans="2:6" x14ac:dyDescent="0.25">
      <c r="C13" s="5">
        <v>2014</v>
      </c>
      <c r="D13" s="5">
        <v>28</v>
      </c>
    </row>
    <row r="14" spans="2:6" x14ac:dyDescent="0.25">
      <c r="C14" s="45">
        <v>2015</v>
      </c>
      <c r="D14" s="45">
        <v>36</v>
      </c>
    </row>
    <row r="15" spans="2:6" x14ac:dyDescent="0.25">
      <c r="B15" s="13"/>
      <c r="C15" s="14"/>
    </row>
    <row r="39" spans="2:6" x14ac:dyDescent="0.25">
      <c r="B39" s="114" t="s">
        <v>88</v>
      </c>
      <c r="C39" s="115"/>
      <c r="D39" s="115"/>
      <c r="E39" s="115"/>
      <c r="F39" s="115"/>
    </row>
    <row r="40" spans="2:6" x14ac:dyDescent="0.25">
      <c r="B40" s="115"/>
      <c r="C40" s="115"/>
      <c r="D40" s="115"/>
      <c r="E40" s="115"/>
      <c r="F40" s="115"/>
    </row>
    <row r="42" spans="2:6" ht="36" customHeight="1" x14ac:dyDescent="0.25">
      <c r="B42" s="116" t="s">
        <v>70</v>
      </c>
      <c r="C42" s="116"/>
      <c r="D42" s="116"/>
      <c r="E42" s="116"/>
      <c r="F42" s="116"/>
    </row>
  </sheetData>
  <mergeCells count="3">
    <mergeCell ref="B39:F40"/>
    <mergeCell ref="B42:F42"/>
    <mergeCell ref="B2:F2"/>
  </mergeCells>
  <pageMargins left="0.7" right="0.7" top="0.75" bottom="0.75" header="0.3" footer="0.3"/>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I45"/>
  <sheetViews>
    <sheetView topLeftCell="A34" workbookViewId="0">
      <selection activeCell="G16" sqref="G16"/>
    </sheetView>
  </sheetViews>
  <sheetFormatPr baseColWidth="10" defaultColWidth="11.42578125" defaultRowHeight="15" x14ac:dyDescent="0.25"/>
  <cols>
    <col min="1" max="2" width="11.42578125" style="1"/>
    <col min="3" max="3" width="21.28515625" style="1" bestFit="1" customWidth="1"/>
    <col min="4" max="4" width="22" style="1" bestFit="1" customWidth="1"/>
    <col min="5" max="5" width="18.28515625" style="1" customWidth="1"/>
    <col min="6" max="6" width="14.85546875" style="1" customWidth="1"/>
    <col min="7" max="16384" width="11.42578125" style="1"/>
  </cols>
  <sheetData>
    <row r="4" spans="3:9" x14ac:dyDescent="0.25">
      <c r="C4" s="98" t="s">
        <v>89</v>
      </c>
      <c r="D4" s="98"/>
      <c r="E4" s="98"/>
      <c r="F4" s="98"/>
      <c r="G4" s="98"/>
      <c r="H4" s="98"/>
      <c r="I4" s="98"/>
    </row>
    <row r="7" spans="3:9" ht="25.5" x14ac:dyDescent="0.25">
      <c r="D7" s="23" t="s">
        <v>90</v>
      </c>
      <c r="E7" s="25" t="s">
        <v>91</v>
      </c>
      <c r="F7" s="25" t="s">
        <v>21</v>
      </c>
      <c r="G7" s="117" t="s">
        <v>22</v>
      </c>
      <c r="H7" s="117"/>
    </row>
    <row r="8" spans="3:9" x14ac:dyDescent="0.25">
      <c r="D8" s="2">
        <v>2007</v>
      </c>
      <c r="E8" s="5">
        <v>10</v>
      </c>
      <c r="F8" s="5">
        <v>189</v>
      </c>
      <c r="G8" s="16">
        <f>(E8/F8)*100</f>
        <v>5.2910052910052912</v>
      </c>
      <c r="H8" s="65"/>
    </row>
    <row r="9" spans="3:9" x14ac:dyDescent="0.25">
      <c r="D9" s="2">
        <v>2008</v>
      </c>
      <c r="E9" s="5">
        <v>13</v>
      </c>
      <c r="F9" s="5">
        <v>213</v>
      </c>
      <c r="G9" s="16">
        <f t="shared" ref="G9:G13" si="0">(E9/F9)*100</f>
        <v>6.103286384976526</v>
      </c>
      <c r="H9" s="65"/>
    </row>
    <row r="10" spans="3:9" x14ac:dyDescent="0.25">
      <c r="D10" s="2">
        <v>2009</v>
      </c>
      <c r="E10" s="5">
        <v>12</v>
      </c>
      <c r="F10" s="5">
        <v>214</v>
      </c>
      <c r="G10" s="16">
        <f t="shared" si="0"/>
        <v>5.6074766355140184</v>
      </c>
      <c r="H10" s="65"/>
    </row>
    <row r="11" spans="3:9" x14ac:dyDescent="0.25">
      <c r="D11" s="2">
        <v>2010</v>
      </c>
      <c r="E11" s="5">
        <v>10</v>
      </c>
      <c r="F11" s="5">
        <v>206</v>
      </c>
      <c r="G11" s="16">
        <f t="shared" si="0"/>
        <v>4.8543689320388346</v>
      </c>
      <c r="H11" s="65"/>
    </row>
    <row r="12" spans="3:9" x14ac:dyDescent="0.25">
      <c r="D12" s="2">
        <v>2011</v>
      </c>
      <c r="E12" s="5">
        <v>18</v>
      </c>
      <c r="F12" s="5">
        <v>206</v>
      </c>
      <c r="G12" s="16">
        <f t="shared" si="0"/>
        <v>8.7378640776699026</v>
      </c>
      <c r="H12" s="65"/>
    </row>
    <row r="13" spans="3:9" x14ac:dyDescent="0.25">
      <c r="D13" s="2">
        <v>2012</v>
      </c>
      <c r="E13" s="5">
        <v>23</v>
      </c>
      <c r="F13" s="5">
        <v>213</v>
      </c>
      <c r="G13" s="16">
        <f t="shared" si="0"/>
        <v>10.7981220657277</v>
      </c>
      <c r="H13" s="65"/>
    </row>
    <row r="14" spans="3:9" x14ac:dyDescent="0.25">
      <c r="D14" s="2">
        <v>2013</v>
      </c>
      <c r="E14" s="5">
        <v>17</v>
      </c>
      <c r="F14" s="5">
        <v>244</v>
      </c>
      <c r="G14" s="16">
        <f>(E14/F14)*100</f>
        <v>6.9672131147540979</v>
      </c>
      <c r="H14" s="46"/>
    </row>
    <row r="15" spans="3:9" x14ac:dyDescent="0.25">
      <c r="D15" s="2">
        <v>2014</v>
      </c>
      <c r="E15" s="5">
        <v>28</v>
      </c>
      <c r="F15" s="5">
        <v>274</v>
      </c>
      <c r="G15" s="16">
        <f>(E15/F15)*100</f>
        <v>10.218978102189782</v>
      </c>
      <c r="H15" s="46"/>
    </row>
    <row r="16" spans="3:9" x14ac:dyDescent="0.25">
      <c r="D16" s="80">
        <v>2015</v>
      </c>
      <c r="E16" s="45">
        <v>36</v>
      </c>
      <c r="F16" s="45">
        <v>338</v>
      </c>
      <c r="G16" s="81">
        <f>(E16/F16)*100</f>
        <v>10.650887573964498</v>
      </c>
      <c r="H16" s="46"/>
    </row>
    <row r="41" spans="3:9" ht="15" customHeight="1" x14ac:dyDescent="0.25">
      <c r="C41" s="97" t="s">
        <v>92</v>
      </c>
      <c r="D41" s="97"/>
      <c r="E41" s="97"/>
      <c r="F41" s="97"/>
      <c r="G41" s="97"/>
      <c r="H41" s="97"/>
      <c r="I41" s="97"/>
    </row>
    <row r="42" spans="3:9" x14ac:dyDescent="0.25">
      <c r="C42" s="97"/>
      <c r="D42" s="97"/>
      <c r="E42" s="97"/>
      <c r="F42" s="97"/>
      <c r="G42" s="97"/>
      <c r="H42" s="97"/>
      <c r="I42" s="97"/>
    </row>
    <row r="44" spans="3:9" ht="14.45" customHeight="1" x14ac:dyDescent="0.25">
      <c r="C44" s="118" t="s">
        <v>63</v>
      </c>
      <c r="D44" s="118"/>
      <c r="E44" s="118"/>
      <c r="F44" s="118"/>
      <c r="G44" s="118"/>
      <c r="H44" s="118"/>
      <c r="I44" s="118"/>
    </row>
    <row r="45" spans="3:9" x14ac:dyDescent="0.25">
      <c r="C45" s="118"/>
      <c r="D45" s="118"/>
      <c r="E45" s="118"/>
      <c r="F45" s="118"/>
      <c r="G45" s="118"/>
      <c r="H45" s="118"/>
      <c r="I45" s="118"/>
    </row>
  </sheetData>
  <mergeCells count="4">
    <mergeCell ref="G7:H7"/>
    <mergeCell ref="C4:I4"/>
    <mergeCell ref="C41:I42"/>
    <mergeCell ref="C44:I45"/>
  </mergeCell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3:K88"/>
  <sheetViews>
    <sheetView topLeftCell="A67" zoomScale="90" zoomScaleNormal="90" zoomScalePageLayoutView="90" workbookViewId="0">
      <selection activeCell="C57" sqref="C57"/>
    </sheetView>
  </sheetViews>
  <sheetFormatPr baseColWidth="10" defaultColWidth="11.42578125" defaultRowHeight="15" x14ac:dyDescent="0.25"/>
  <cols>
    <col min="1" max="1" width="11.42578125" style="1"/>
    <col min="2" max="2" width="21" style="1" bestFit="1" customWidth="1"/>
    <col min="3" max="6" width="11.42578125" style="1"/>
    <col min="7" max="7" width="16.42578125" style="1" bestFit="1" customWidth="1"/>
    <col min="8" max="8" width="15.7109375" style="1" bestFit="1" customWidth="1"/>
    <col min="9" max="16384" width="11.42578125" style="1"/>
  </cols>
  <sheetData>
    <row r="3" spans="2:11" x14ac:dyDescent="0.25">
      <c r="B3" s="98" t="s">
        <v>93</v>
      </c>
      <c r="C3" s="98"/>
      <c r="D3" s="98"/>
      <c r="E3" s="98"/>
      <c r="F3" s="98"/>
      <c r="G3" s="98"/>
    </row>
    <row r="7" spans="2:11" x14ac:dyDescent="0.25">
      <c r="B7" s="33" t="s">
        <v>94</v>
      </c>
      <c r="C7" s="33" t="s">
        <v>29</v>
      </c>
      <c r="D7" s="33" t="s">
        <v>30</v>
      </c>
      <c r="E7" s="33" t="s">
        <v>31</v>
      </c>
      <c r="G7" s="70" t="s">
        <v>95</v>
      </c>
      <c r="H7" s="70" t="s">
        <v>32</v>
      </c>
      <c r="J7" s="46" t="s">
        <v>96</v>
      </c>
      <c r="K7" s="46"/>
    </row>
    <row r="8" spans="2:11" x14ac:dyDescent="0.25">
      <c r="B8" s="80">
        <v>2006</v>
      </c>
      <c r="C8" s="80" t="s">
        <v>23</v>
      </c>
      <c r="D8" s="80" t="s">
        <v>24</v>
      </c>
      <c r="E8" s="80">
        <v>422</v>
      </c>
      <c r="G8" s="9">
        <v>2006</v>
      </c>
      <c r="H8" s="11">
        <v>422</v>
      </c>
      <c r="J8" s="46" t="s">
        <v>97</v>
      </c>
      <c r="K8" s="46" t="s">
        <v>64</v>
      </c>
    </row>
    <row r="9" spans="2:11" x14ac:dyDescent="0.25">
      <c r="B9" s="80">
        <v>2007</v>
      </c>
      <c r="C9" s="80" t="s">
        <v>98</v>
      </c>
      <c r="D9" s="80" t="s">
        <v>99</v>
      </c>
      <c r="E9" s="80">
        <v>462</v>
      </c>
      <c r="G9" s="9">
        <v>2007</v>
      </c>
      <c r="H9" s="11">
        <v>462</v>
      </c>
      <c r="J9" s="46">
        <v>2006</v>
      </c>
      <c r="K9" s="46">
        <v>422</v>
      </c>
    </row>
    <row r="10" spans="2:11" x14ac:dyDescent="0.25">
      <c r="B10" s="80">
        <v>2008</v>
      </c>
      <c r="C10" s="80" t="s">
        <v>25</v>
      </c>
      <c r="D10" s="80" t="s">
        <v>100</v>
      </c>
      <c r="E10" s="80">
        <v>1</v>
      </c>
      <c r="G10" s="9">
        <v>2008</v>
      </c>
      <c r="H10" s="11">
        <v>536</v>
      </c>
      <c r="J10" s="46">
        <v>2007</v>
      </c>
      <c r="K10" s="46">
        <v>462</v>
      </c>
    </row>
    <row r="11" spans="2:11" x14ac:dyDescent="0.25">
      <c r="B11" s="80">
        <v>2008</v>
      </c>
      <c r="C11" s="80" t="s">
        <v>26</v>
      </c>
      <c r="D11" s="80" t="s">
        <v>27</v>
      </c>
      <c r="E11" s="80">
        <v>11</v>
      </c>
      <c r="G11" s="9">
        <v>2009</v>
      </c>
      <c r="H11" s="11">
        <v>528</v>
      </c>
      <c r="J11" s="46">
        <v>2008</v>
      </c>
      <c r="K11" s="46">
        <v>536</v>
      </c>
    </row>
    <row r="12" spans="2:11" x14ac:dyDescent="0.25">
      <c r="B12" s="80">
        <v>2008</v>
      </c>
      <c r="C12" s="80" t="s">
        <v>101</v>
      </c>
      <c r="D12" s="80" t="s">
        <v>102</v>
      </c>
      <c r="E12" s="80">
        <v>524</v>
      </c>
      <c r="G12" s="9">
        <v>2010</v>
      </c>
      <c r="H12" s="11">
        <v>588</v>
      </c>
      <c r="J12" s="46">
        <v>2009</v>
      </c>
      <c r="K12" s="46">
        <v>528</v>
      </c>
    </row>
    <row r="13" spans="2:11" x14ac:dyDescent="0.25">
      <c r="B13" s="80">
        <v>2009</v>
      </c>
      <c r="C13" s="80" t="s">
        <v>103</v>
      </c>
      <c r="D13" s="80" t="s">
        <v>104</v>
      </c>
      <c r="E13" s="80">
        <v>1</v>
      </c>
      <c r="G13" s="9">
        <v>2011</v>
      </c>
      <c r="H13" s="11">
        <v>745</v>
      </c>
      <c r="J13" s="46">
        <v>2010</v>
      </c>
      <c r="K13" s="46">
        <v>588</v>
      </c>
    </row>
    <row r="14" spans="2:11" x14ac:dyDescent="0.25">
      <c r="B14" s="80">
        <v>2009</v>
      </c>
      <c r="C14" s="80" t="s">
        <v>105</v>
      </c>
      <c r="D14" s="80" t="s">
        <v>106</v>
      </c>
      <c r="E14" s="80">
        <v>42</v>
      </c>
      <c r="G14" s="9">
        <v>2012</v>
      </c>
      <c r="H14" s="11">
        <v>798</v>
      </c>
      <c r="J14" s="46">
        <v>2011</v>
      </c>
      <c r="K14" s="46">
        <v>745</v>
      </c>
    </row>
    <row r="15" spans="2:11" x14ac:dyDescent="0.25">
      <c r="B15" s="80">
        <v>2009</v>
      </c>
      <c r="C15" s="80" t="s">
        <v>107</v>
      </c>
      <c r="D15" s="80" t="s">
        <v>108</v>
      </c>
      <c r="E15" s="80">
        <v>485</v>
      </c>
      <c r="G15" s="9">
        <v>2013</v>
      </c>
      <c r="H15" s="11">
        <v>789</v>
      </c>
      <c r="J15" s="46">
        <v>2012</v>
      </c>
      <c r="K15" s="46">
        <v>798</v>
      </c>
    </row>
    <row r="16" spans="2:11" x14ac:dyDescent="0.25">
      <c r="B16" s="80">
        <v>2010</v>
      </c>
      <c r="C16" s="80" t="s">
        <v>109</v>
      </c>
      <c r="D16" s="80" t="s">
        <v>110</v>
      </c>
      <c r="E16" s="80">
        <v>1</v>
      </c>
      <c r="G16" s="9">
        <v>2014</v>
      </c>
      <c r="H16" s="11">
        <v>805</v>
      </c>
      <c r="J16" s="46">
        <v>2013</v>
      </c>
      <c r="K16" s="46">
        <v>789</v>
      </c>
    </row>
    <row r="17" spans="2:11" x14ac:dyDescent="0.25">
      <c r="B17" s="80">
        <v>2010</v>
      </c>
      <c r="C17" s="80" t="s">
        <v>111</v>
      </c>
      <c r="D17" s="80" t="s">
        <v>112</v>
      </c>
      <c r="E17" s="80">
        <v>131</v>
      </c>
      <c r="G17" s="9" t="s">
        <v>113</v>
      </c>
      <c r="H17" s="11">
        <v>5673</v>
      </c>
      <c r="J17" s="46">
        <v>2014</v>
      </c>
      <c r="K17" s="46">
        <v>863</v>
      </c>
    </row>
    <row r="18" spans="2:11" x14ac:dyDescent="0.25">
      <c r="B18" s="80">
        <v>2010</v>
      </c>
      <c r="C18" s="80" t="s">
        <v>114</v>
      </c>
      <c r="D18" s="80" t="s">
        <v>115</v>
      </c>
      <c r="E18" s="80">
        <v>5</v>
      </c>
      <c r="J18" s="46">
        <v>2015</v>
      </c>
      <c r="K18" s="46">
        <v>908</v>
      </c>
    </row>
    <row r="19" spans="2:11" x14ac:dyDescent="0.25">
      <c r="B19" s="80">
        <v>2010</v>
      </c>
      <c r="C19" s="80" t="s">
        <v>116</v>
      </c>
      <c r="D19" s="80" t="s">
        <v>117</v>
      </c>
      <c r="E19" s="80">
        <v>451</v>
      </c>
      <c r="J19" s="46" t="s">
        <v>118</v>
      </c>
      <c r="K19" s="46">
        <v>6639</v>
      </c>
    </row>
    <row r="20" spans="2:11" x14ac:dyDescent="0.25">
      <c r="B20" s="80">
        <v>2011</v>
      </c>
      <c r="C20" s="80" t="s">
        <v>119</v>
      </c>
      <c r="D20" s="80" t="s">
        <v>120</v>
      </c>
      <c r="E20" s="80">
        <v>2</v>
      </c>
    </row>
    <row r="21" spans="2:11" x14ac:dyDescent="0.25">
      <c r="B21" s="80">
        <v>2011</v>
      </c>
      <c r="C21" s="80" t="s">
        <v>121</v>
      </c>
      <c r="D21" s="80" t="s">
        <v>122</v>
      </c>
      <c r="E21" s="80">
        <v>207</v>
      </c>
    </row>
    <row r="22" spans="2:11" x14ac:dyDescent="0.25">
      <c r="B22" s="80">
        <v>2011</v>
      </c>
      <c r="C22" s="80" t="s">
        <v>123</v>
      </c>
      <c r="D22" s="80" t="s">
        <v>124</v>
      </c>
      <c r="E22" s="80">
        <v>20</v>
      </c>
    </row>
    <row r="23" spans="2:11" x14ac:dyDescent="0.25">
      <c r="B23" s="80">
        <v>2011</v>
      </c>
      <c r="C23" s="80" t="s">
        <v>125</v>
      </c>
      <c r="D23" s="80" t="s">
        <v>126</v>
      </c>
      <c r="E23" s="80">
        <v>516</v>
      </c>
    </row>
    <row r="24" spans="2:11" x14ac:dyDescent="0.25">
      <c r="B24" s="80">
        <v>2012</v>
      </c>
      <c r="C24" s="80" t="s">
        <v>127</v>
      </c>
      <c r="D24" s="80" t="s">
        <v>128</v>
      </c>
      <c r="E24" s="80">
        <v>1</v>
      </c>
    </row>
    <row r="25" spans="2:11" x14ac:dyDescent="0.25">
      <c r="B25" s="80">
        <v>2012</v>
      </c>
      <c r="C25" s="80" t="s">
        <v>129</v>
      </c>
      <c r="D25" s="80" t="s">
        <v>130</v>
      </c>
      <c r="E25" s="80">
        <v>249</v>
      </c>
    </row>
    <row r="26" spans="2:11" x14ac:dyDescent="0.25">
      <c r="B26" s="80">
        <v>2012</v>
      </c>
      <c r="C26" s="80" t="s">
        <v>131</v>
      </c>
      <c r="D26" s="80" t="s">
        <v>132</v>
      </c>
      <c r="E26" s="80">
        <v>99</v>
      </c>
    </row>
    <row r="27" spans="2:11" x14ac:dyDescent="0.25">
      <c r="B27" s="80">
        <v>2012</v>
      </c>
      <c r="C27" s="80" t="s">
        <v>133</v>
      </c>
      <c r="D27" s="80" t="s">
        <v>134</v>
      </c>
      <c r="E27" s="80">
        <v>449</v>
      </c>
    </row>
    <row r="28" spans="2:11" x14ac:dyDescent="0.25">
      <c r="B28" s="80">
        <v>2013</v>
      </c>
      <c r="C28" s="80" t="s">
        <v>54</v>
      </c>
      <c r="D28" s="80" t="s">
        <v>135</v>
      </c>
      <c r="E28" s="80">
        <v>13</v>
      </c>
    </row>
    <row r="29" spans="2:11" x14ac:dyDescent="0.25">
      <c r="B29" s="80">
        <v>2013</v>
      </c>
      <c r="C29" s="80" t="s">
        <v>28</v>
      </c>
      <c r="D29" s="80" t="s">
        <v>136</v>
      </c>
      <c r="E29" s="80">
        <v>1</v>
      </c>
    </row>
    <row r="30" spans="2:11" x14ac:dyDescent="0.25">
      <c r="B30" s="80">
        <v>2013</v>
      </c>
      <c r="C30" s="80" t="s">
        <v>137</v>
      </c>
      <c r="D30" s="80" t="s">
        <v>138</v>
      </c>
      <c r="E30" s="80">
        <v>2</v>
      </c>
    </row>
    <row r="31" spans="2:11" x14ac:dyDescent="0.25">
      <c r="B31" s="80">
        <v>2013</v>
      </c>
      <c r="C31" s="80" t="s">
        <v>139</v>
      </c>
      <c r="D31" s="80" t="s">
        <v>140</v>
      </c>
      <c r="E31" s="80">
        <v>329</v>
      </c>
    </row>
    <row r="32" spans="2:11" x14ac:dyDescent="0.25">
      <c r="B32" s="80">
        <v>2013</v>
      </c>
      <c r="C32" s="80" t="s">
        <v>141</v>
      </c>
      <c r="D32" s="80" t="s">
        <v>142</v>
      </c>
      <c r="E32" s="80">
        <v>277</v>
      </c>
    </row>
    <row r="33" spans="2:6" x14ac:dyDescent="0.25">
      <c r="B33" s="80">
        <v>2013</v>
      </c>
      <c r="C33" s="80" t="s">
        <v>143</v>
      </c>
      <c r="D33" s="80" t="s">
        <v>144</v>
      </c>
      <c r="E33" s="80">
        <v>167</v>
      </c>
    </row>
    <row r="34" spans="2:6" x14ac:dyDescent="0.25">
      <c r="B34" s="80">
        <v>2014</v>
      </c>
      <c r="C34" s="80" t="s">
        <v>145</v>
      </c>
      <c r="D34" s="80" t="s">
        <v>146</v>
      </c>
      <c r="E34" s="80">
        <v>43</v>
      </c>
    </row>
    <row r="35" spans="2:6" x14ac:dyDescent="0.25">
      <c r="B35" s="80">
        <v>2014</v>
      </c>
      <c r="C35" s="80" t="s">
        <v>147</v>
      </c>
      <c r="D35" s="80" t="s">
        <v>148</v>
      </c>
      <c r="E35" s="80">
        <v>3</v>
      </c>
    </row>
    <row r="36" spans="2:6" x14ac:dyDescent="0.25">
      <c r="B36" s="80">
        <v>2014</v>
      </c>
      <c r="C36" s="80" t="s">
        <v>149</v>
      </c>
      <c r="D36" s="80" t="s">
        <v>150</v>
      </c>
      <c r="E36" s="80">
        <v>2</v>
      </c>
    </row>
    <row r="37" spans="2:6" x14ac:dyDescent="0.25">
      <c r="B37" s="80">
        <v>2014</v>
      </c>
      <c r="C37" s="80" t="s">
        <v>151</v>
      </c>
      <c r="D37" s="80" t="s">
        <v>152</v>
      </c>
      <c r="E37" s="80">
        <v>371</v>
      </c>
    </row>
    <row r="38" spans="2:6" x14ac:dyDescent="0.25">
      <c r="B38" s="80">
        <v>2014</v>
      </c>
      <c r="C38" s="80" t="s">
        <v>153</v>
      </c>
      <c r="D38" s="80" t="s">
        <v>154</v>
      </c>
      <c r="E38" s="80">
        <v>436</v>
      </c>
    </row>
    <row r="39" spans="2:6" x14ac:dyDescent="0.25">
      <c r="B39" s="80">
        <v>2014</v>
      </c>
      <c r="C39" s="80" t="s">
        <v>155</v>
      </c>
      <c r="D39" s="80" t="s">
        <v>156</v>
      </c>
      <c r="E39" s="80">
        <v>8</v>
      </c>
    </row>
    <row r="40" spans="2:6" x14ac:dyDescent="0.25">
      <c r="B40" s="80">
        <v>2015</v>
      </c>
      <c r="C40" s="80" t="s">
        <v>157</v>
      </c>
      <c r="D40" s="80" t="s">
        <v>158</v>
      </c>
      <c r="E40" s="80">
        <v>58</v>
      </c>
    </row>
    <row r="41" spans="2:6" x14ac:dyDescent="0.25">
      <c r="B41" s="80">
        <v>2015</v>
      </c>
      <c r="C41" s="80" t="s">
        <v>159</v>
      </c>
      <c r="D41" s="80" t="s">
        <v>160</v>
      </c>
      <c r="E41" s="80">
        <v>1</v>
      </c>
    </row>
    <row r="42" spans="2:6" x14ac:dyDescent="0.25">
      <c r="B42" s="80">
        <v>2015</v>
      </c>
      <c r="C42" s="80" t="s">
        <v>161</v>
      </c>
      <c r="D42" s="80" t="s">
        <v>162</v>
      </c>
      <c r="E42" s="80">
        <v>2</v>
      </c>
    </row>
    <row r="43" spans="2:6" x14ac:dyDescent="0.25">
      <c r="B43" s="80">
        <v>2015</v>
      </c>
      <c r="C43" s="80" t="s">
        <v>163</v>
      </c>
      <c r="D43" s="80" t="s">
        <v>164</v>
      </c>
      <c r="E43" s="80">
        <v>404</v>
      </c>
    </row>
    <row r="44" spans="2:6" x14ac:dyDescent="0.25">
      <c r="B44" s="80">
        <v>2015</v>
      </c>
      <c r="C44" s="80" t="s">
        <v>165</v>
      </c>
      <c r="D44" s="80" t="s">
        <v>166</v>
      </c>
      <c r="E44" s="80">
        <v>443</v>
      </c>
    </row>
    <row r="47" spans="2:6" ht="60" customHeight="1" x14ac:dyDescent="0.25">
      <c r="B47" s="44" t="s">
        <v>167</v>
      </c>
      <c r="C47" s="74" t="s">
        <v>33</v>
      </c>
      <c r="D47" s="73"/>
      <c r="E47" s="73"/>
      <c r="F47" s="17"/>
    </row>
    <row r="48" spans="2:6" x14ac:dyDescent="0.25">
      <c r="B48" s="80">
        <v>2007</v>
      </c>
      <c r="C48" s="45">
        <v>462</v>
      </c>
      <c r="D48" s="17"/>
      <c r="E48" s="17"/>
      <c r="F48" s="17"/>
    </row>
    <row r="49" spans="2:6" x14ac:dyDescent="0.25">
      <c r="B49" s="80">
        <v>2008</v>
      </c>
      <c r="C49" s="45">
        <v>536</v>
      </c>
      <c r="D49" s="17"/>
      <c r="E49" s="17"/>
      <c r="F49" s="17"/>
    </row>
    <row r="50" spans="2:6" x14ac:dyDescent="0.25">
      <c r="B50" s="80">
        <v>2009</v>
      </c>
      <c r="C50" s="45">
        <v>530</v>
      </c>
      <c r="D50" s="17"/>
      <c r="E50" s="17"/>
      <c r="F50" s="17"/>
    </row>
    <row r="51" spans="2:6" x14ac:dyDescent="0.25">
      <c r="B51" s="80">
        <v>2010</v>
      </c>
      <c r="C51" s="45">
        <v>588</v>
      </c>
      <c r="D51" s="17"/>
      <c r="E51" s="17"/>
      <c r="F51" s="17"/>
    </row>
    <row r="52" spans="2:6" x14ac:dyDescent="0.25">
      <c r="B52" s="80">
        <v>2011</v>
      </c>
      <c r="C52" s="45">
        <v>643</v>
      </c>
      <c r="D52" s="17"/>
      <c r="E52" s="17"/>
      <c r="F52" s="17"/>
    </row>
    <row r="53" spans="2:6" x14ac:dyDescent="0.25">
      <c r="B53" s="80">
        <v>2012</v>
      </c>
      <c r="C53" s="45">
        <v>704</v>
      </c>
      <c r="D53" s="17"/>
      <c r="E53" s="17"/>
      <c r="F53" s="17"/>
    </row>
    <row r="54" spans="2:6" x14ac:dyDescent="0.25">
      <c r="B54" s="80">
        <v>2013</v>
      </c>
      <c r="C54" s="45">
        <v>790</v>
      </c>
      <c r="D54" s="17"/>
      <c r="E54" s="17"/>
      <c r="F54" s="17"/>
    </row>
    <row r="55" spans="2:6" x14ac:dyDescent="0.25">
      <c r="B55" s="80">
        <v>2014</v>
      </c>
      <c r="C55" s="45">
        <v>870</v>
      </c>
      <c r="D55" s="17"/>
      <c r="E55" s="52"/>
      <c r="F55" s="17"/>
    </row>
    <row r="56" spans="2:6" x14ac:dyDescent="0.25">
      <c r="B56" s="80">
        <v>2015</v>
      </c>
      <c r="C56" s="45">
        <v>935</v>
      </c>
    </row>
    <row r="82" spans="2:7" x14ac:dyDescent="0.25">
      <c r="B82" s="97" t="s">
        <v>53</v>
      </c>
      <c r="C82" s="119"/>
      <c r="D82" s="119"/>
      <c r="E82" s="119"/>
      <c r="F82" s="119"/>
      <c r="G82" s="119"/>
    </row>
    <row r="83" spans="2:7" x14ac:dyDescent="0.25">
      <c r="B83" s="119"/>
      <c r="C83" s="119"/>
      <c r="D83" s="119"/>
      <c r="E83" s="119"/>
      <c r="F83" s="119"/>
      <c r="G83" s="119"/>
    </row>
    <row r="85" spans="2:7" ht="15" customHeight="1" x14ac:dyDescent="0.25">
      <c r="B85" s="118" t="s">
        <v>315</v>
      </c>
      <c r="C85" s="118"/>
      <c r="D85" s="118"/>
      <c r="E85" s="118"/>
      <c r="F85" s="118"/>
      <c r="G85" s="118"/>
    </row>
    <row r="86" spans="2:7" x14ac:dyDescent="0.25">
      <c r="B86" s="118"/>
      <c r="C86" s="118"/>
      <c r="D86" s="118"/>
      <c r="E86" s="118"/>
      <c r="F86" s="118"/>
      <c r="G86" s="118"/>
    </row>
    <row r="87" spans="2:7" x14ac:dyDescent="0.25">
      <c r="B87" s="118"/>
      <c r="C87" s="118"/>
      <c r="D87" s="118"/>
      <c r="E87" s="118"/>
      <c r="F87" s="118"/>
      <c r="G87" s="118"/>
    </row>
    <row r="88" spans="2:7" x14ac:dyDescent="0.25">
      <c r="B88" s="118"/>
      <c r="C88" s="118"/>
      <c r="D88" s="118"/>
      <c r="E88" s="118"/>
      <c r="F88" s="118"/>
      <c r="G88" s="118"/>
    </row>
  </sheetData>
  <mergeCells count="3">
    <mergeCell ref="B3:G3"/>
    <mergeCell ref="B82:G83"/>
    <mergeCell ref="B85:G88"/>
  </mergeCells>
  <pageMargins left="0.7" right="0.7" top="0.75" bottom="0.75" header="0.3" footer="0.3"/>
  <drawing r:id="rId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B2:R183"/>
  <sheetViews>
    <sheetView tabSelected="1" topLeftCell="A151" workbookViewId="0">
      <selection activeCell="B158" sqref="B158:G168"/>
    </sheetView>
  </sheetViews>
  <sheetFormatPr baseColWidth="10" defaultColWidth="11.42578125" defaultRowHeight="15" x14ac:dyDescent="0.25"/>
  <cols>
    <col min="1" max="1" width="11.42578125" style="1"/>
    <col min="2" max="2" width="15.85546875" style="1" bestFit="1" customWidth="1"/>
    <col min="3" max="3" width="15.42578125" style="1" bestFit="1" customWidth="1"/>
    <col min="4" max="4" width="19.140625" style="1" customWidth="1"/>
    <col min="5" max="5" width="20.42578125" style="1" bestFit="1" customWidth="1"/>
    <col min="6" max="6" width="16.42578125" style="1" bestFit="1" customWidth="1"/>
    <col min="7" max="7" width="18.42578125" style="1" customWidth="1"/>
    <col min="8" max="8" width="19.42578125" style="1" customWidth="1"/>
    <col min="9" max="9" width="22.42578125" style="1" customWidth="1"/>
    <col min="10" max="11" width="13" style="1" bestFit="1" customWidth="1"/>
    <col min="12" max="17" width="9" style="1" customWidth="1"/>
    <col min="18" max="18" width="12.5703125" style="1" customWidth="1"/>
    <col min="19" max="16384" width="11.42578125" style="1"/>
  </cols>
  <sheetData>
    <row r="2" spans="2:17" x14ac:dyDescent="0.25">
      <c r="B2" s="98" t="s">
        <v>168</v>
      </c>
      <c r="C2" s="98"/>
      <c r="D2" s="98"/>
      <c r="E2" s="98"/>
      <c r="F2" s="98"/>
      <c r="G2" s="41"/>
    </row>
    <row r="3" spans="2:17" x14ac:dyDescent="0.25">
      <c r="G3" s="17"/>
    </row>
    <row r="5" spans="2:17" x14ac:dyDescent="0.25">
      <c r="H5" s="10" t="s">
        <v>169</v>
      </c>
      <c r="I5" s="70" t="s">
        <v>51</v>
      </c>
    </row>
    <row r="7" spans="2:17" x14ac:dyDescent="0.25">
      <c r="B7" s="33" t="s">
        <v>170</v>
      </c>
      <c r="C7" s="33" t="s">
        <v>171</v>
      </c>
      <c r="D7" s="33" t="s">
        <v>40</v>
      </c>
      <c r="E7" s="33" t="s">
        <v>172</v>
      </c>
      <c r="F7" s="33" t="s">
        <v>173</v>
      </c>
      <c r="H7" s="10" t="s">
        <v>174</v>
      </c>
      <c r="I7" s="10" t="s">
        <v>41</v>
      </c>
      <c r="J7"/>
      <c r="K7"/>
      <c r="L7"/>
      <c r="M7"/>
      <c r="N7"/>
      <c r="O7"/>
      <c r="P7"/>
      <c r="Q7"/>
    </row>
    <row r="8" spans="2:17" x14ac:dyDescent="0.25">
      <c r="B8" s="34">
        <v>2007</v>
      </c>
      <c r="C8" s="34">
        <v>1</v>
      </c>
      <c r="D8" s="34" t="s">
        <v>34</v>
      </c>
      <c r="E8" s="66">
        <v>3261238250</v>
      </c>
      <c r="F8" s="66">
        <v>455023</v>
      </c>
      <c r="H8" s="10" t="s">
        <v>175</v>
      </c>
      <c r="I8" s="70">
        <v>2007</v>
      </c>
      <c r="J8" s="70">
        <v>2008</v>
      </c>
      <c r="K8" s="70">
        <v>2009</v>
      </c>
      <c r="L8" s="70">
        <v>2010</v>
      </c>
      <c r="M8" s="70">
        <v>2011</v>
      </c>
      <c r="N8" s="70">
        <v>2012</v>
      </c>
      <c r="O8" s="70">
        <v>2013</v>
      </c>
      <c r="P8" s="70">
        <v>2014</v>
      </c>
      <c r="Q8" s="70" t="s">
        <v>176</v>
      </c>
    </row>
    <row r="9" spans="2:17" x14ac:dyDescent="0.25">
      <c r="B9" s="34">
        <v>2007</v>
      </c>
      <c r="C9" s="34">
        <v>1</v>
      </c>
      <c r="D9" s="34" t="s">
        <v>35</v>
      </c>
      <c r="E9" s="66">
        <v>38330857200</v>
      </c>
      <c r="F9" s="66">
        <v>5067496</v>
      </c>
      <c r="H9" s="9" t="s">
        <v>177</v>
      </c>
      <c r="I9" s="11">
        <v>929241</v>
      </c>
      <c r="J9" s="11">
        <v>1128151</v>
      </c>
      <c r="K9" s="11">
        <v>1256435</v>
      </c>
      <c r="L9" s="11">
        <v>1472241</v>
      </c>
      <c r="M9" s="11">
        <v>1653707</v>
      </c>
      <c r="N9" s="11">
        <v>1749254</v>
      </c>
      <c r="O9" s="11">
        <v>1862337</v>
      </c>
      <c r="P9" s="11">
        <v>2130387</v>
      </c>
      <c r="Q9" s="11">
        <v>12181753</v>
      </c>
    </row>
    <row r="10" spans="2:17" x14ac:dyDescent="0.25">
      <c r="B10" s="34">
        <v>2007</v>
      </c>
      <c r="C10" s="34">
        <v>1</v>
      </c>
      <c r="D10" s="34" t="s">
        <v>36</v>
      </c>
      <c r="E10" s="66">
        <v>746975100</v>
      </c>
      <c r="F10" s="66">
        <v>121909</v>
      </c>
      <c r="H10" s="9" t="s">
        <v>178</v>
      </c>
      <c r="I10" s="11">
        <v>9493415</v>
      </c>
      <c r="J10" s="11">
        <v>9594614</v>
      </c>
      <c r="K10" s="11">
        <v>12465304</v>
      </c>
      <c r="L10" s="11">
        <v>14907415</v>
      </c>
      <c r="M10" s="11">
        <v>16160441</v>
      </c>
      <c r="N10" s="11">
        <v>17198868</v>
      </c>
      <c r="O10" s="11">
        <v>17855077</v>
      </c>
      <c r="P10" s="11">
        <v>18096318</v>
      </c>
      <c r="Q10" s="11">
        <v>115771452</v>
      </c>
    </row>
    <row r="11" spans="2:17" x14ac:dyDescent="0.25">
      <c r="B11" s="34">
        <v>2007</v>
      </c>
      <c r="C11" s="34">
        <v>1</v>
      </c>
      <c r="D11" s="34" t="s">
        <v>37</v>
      </c>
      <c r="E11" s="66">
        <v>9408639200</v>
      </c>
      <c r="F11" s="66">
        <v>1181874</v>
      </c>
      <c r="H11" s="9" t="s">
        <v>179</v>
      </c>
      <c r="I11" s="11">
        <v>234845</v>
      </c>
      <c r="J11" s="11">
        <v>295109</v>
      </c>
      <c r="K11" s="11">
        <v>357072</v>
      </c>
      <c r="L11" s="11">
        <v>914707</v>
      </c>
      <c r="M11" s="11">
        <v>1463789</v>
      </c>
      <c r="N11" s="11">
        <v>1556521</v>
      </c>
      <c r="O11" s="11">
        <v>2008628</v>
      </c>
      <c r="P11" s="11">
        <v>2175083</v>
      </c>
      <c r="Q11" s="11">
        <v>9005754</v>
      </c>
    </row>
    <row r="12" spans="2:17" x14ac:dyDescent="0.25">
      <c r="B12" s="34">
        <v>2007</v>
      </c>
      <c r="C12" s="34">
        <v>1</v>
      </c>
      <c r="D12" s="34" t="s">
        <v>38</v>
      </c>
      <c r="E12" s="66">
        <v>10668873856</v>
      </c>
      <c r="F12" s="66">
        <v>1483911</v>
      </c>
      <c r="H12" s="9" t="s">
        <v>180</v>
      </c>
      <c r="I12" s="11">
        <v>2165068</v>
      </c>
      <c r="J12" s="11">
        <v>2129496</v>
      </c>
      <c r="K12" s="11">
        <v>2325329</v>
      </c>
      <c r="L12" s="11">
        <v>3338962</v>
      </c>
      <c r="M12" s="11">
        <v>3825337</v>
      </c>
      <c r="N12" s="11">
        <v>4159041</v>
      </c>
      <c r="O12" s="11">
        <v>4322803</v>
      </c>
      <c r="P12" s="11">
        <v>4495658</v>
      </c>
      <c r="Q12" s="11">
        <v>26761694</v>
      </c>
    </row>
    <row r="13" spans="2:17" x14ac:dyDescent="0.25">
      <c r="B13" s="34">
        <v>2007</v>
      </c>
      <c r="C13" s="34">
        <v>1</v>
      </c>
      <c r="D13" s="34" t="s">
        <v>39</v>
      </c>
      <c r="E13" s="66">
        <v>16874251155</v>
      </c>
      <c r="F13" s="66">
        <v>2573216</v>
      </c>
      <c r="H13" s="9" t="s">
        <v>181</v>
      </c>
      <c r="I13" s="11">
        <v>2748120</v>
      </c>
      <c r="J13" s="11">
        <v>2836603</v>
      </c>
      <c r="K13" s="11">
        <v>3156460</v>
      </c>
      <c r="L13" s="11">
        <v>3594476</v>
      </c>
      <c r="M13" s="11">
        <v>3816458</v>
      </c>
      <c r="N13" s="11">
        <v>3832383</v>
      </c>
      <c r="O13" s="11">
        <v>3913854</v>
      </c>
      <c r="P13" s="11">
        <v>4060824</v>
      </c>
      <c r="Q13" s="11">
        <v>27959178</v>
      </c>
    </row>
    <row r="14" spans="2:17" x14ac:dyDescent="0.25">
      <c r="B14" s="34">
        <v>2007</v>
      </c>
      <c r="C14" s="34">
        <v>2</v>
      </c>
      <c r="D14" s="34" t="s">
        <v>182</v>
      </c>
      <c r="E14" s="66">
        <v>3276797350</v>
      </c>
      <c r="F14" s="66">
        <v>474218</v>
      </c>
      <c r="H14" s="9" t="s">
        <v>183</v>
      </c>
      <c r="I14" s="11">
        <v>5098269</v>
      </c>
      <c r="J14" s="11">
        <v>5578904</v>
      </c>
      <c r="K14" s="11">
        <v>7507085</v>
      </c>
      <c r="L14" s="11">
        <v>9427290</v>
      </c>
      <c r="M14" s="11">
        <v>11092231</v>
      </c>
      <c r="N14" s="11">
        <v>12353250</v>
      </c>
      <c r="O14" s="11">
        <v>13316210</v>
      </c>
      <c r="P14" s="11">
        <v>15567922</v>
      </c>
      <c r="Q14" s="11">
        <v>79941161</v>
      </c>
    </row>
    <row r="15" spans="2:17" x14ac:dyDescent="0.25">
      <c r="B15" s="34">
        <v>2007</v>
      </c>
      <c r="C15" s="34">
        <v>2</v>
      </c>
      <c r="D15" s="34" t="s">
        <v>184</v>
      </c>
      <c r="E15" s="66">
        <v>32815016497</v>
      </c>
      <c r="F15" s="66">
        <v>4425919</v>
      </c>
      <c r="H15" s="9" t="s">
        <v>185</v>
      </c>
      <c r="I15" s="11">
        <v>20668958</v>
      </c>
      <c r="J15" s="11">
        <v>21562877</v>
      </c>
      <c r="K15" s="11">
        <v>27067685</v>
      </c>
      <c r="L15" s="11">
        <v>33655091</v>
      </c>
      <c r="M15" s="11">
        <v>38011963</v>
      </c>
      <c r="N15" s="11">
        <v>40849317</v>
      </c>
      <c r="O15" s="11">
        <v>43278909</v>
      </c>
      <c r="P15" s="11">
        <v>46526192</v>
      </c>
      <c r="Q15" s="11">
        <v>271620992</v>
      </c>
    </row>
    <row r="16" spans="2:17" x14ac:dyDescent="0.25">
      <c r="B16" s="34">
        <v>2007</v>
      </c>
      <c r="C16" s="34">
        <v>2</v>
      </c>
      <c r="D16" s="34" t="s">
        <v>186</v>
      </c>
      <c r="E16" s="66">
        <v>672643050</v>
      </c>
      <c r="F16" s="66">
        <v>112936</v>
      </c>
      <c r="H16" s="10" t="s">
        <v>187</v>
      </c>
      <c r="I16" s="70" t="s">
        <v>188</v>
      </c>
      <c r="J16" s="17"/>
    </row>
    <row r="17" spans="2:18" x14ac:dyDescent="0.25">
      <c r="B17" s="34">
        <v>2007</v>
      </c>
      <c r="C17" s="34">
        <v>2</v>
      </c>
      <c r="D17" s="34" t="s">
        <v>189</v>
      </c>
      <c r="E17" s="66">
        <v>7365092350</v>
      </c>
      <c r="F17" s="66">
        <v>983194</v>
      </c>
      <c r="H17" s="17"/>
      <c r="I17" s="17"/>
      <c r="J17" s="17"/>
    </row>
    <row r="18" spans="2:18" x14ac:dyDescent="0.25">
      <c r="B18" s="34">
        <v>2007</v>
      </c>
      <c r="C18" s="34">
        <v>2</v>
      </c>
      <c r="D18" s="34" t="s">
        <v>190</v>
      </c>
      <c r="E18" s="66">
        <v>8963976995</v>
      </c>
      <c r="F18" s="66">
        <v>1264209</v>
      </c>
      <c r="H18" s="10" t="s">
        <v>191</v>
      </c>
      <c r="I18" s="10" t="s">
        <v>192</v>
      </c>
      <c r="J18"/>
      <c r="K18"/>
      <c r="L18"/>
      <c r="M18"/>
      <c r="N18"/>
      <c r="O18"/>
      <c r="P18"/>
      <c r="Q18"/>
      <c r="R18"/>
    </row>
    <row r="19" spans="2:18" x14ac:dyDescent="0.25">
      <c r="B19" s="34">
        <v>2007</v>
      </c>
      <c r="C19" s="34">
        <v>2</v>
      </c>
      <c r="D19" s="34" t="s">
        <v>193</v>
      </c>
      <c r="E19" s="66">
        <v>16341522900</v>
      </c>
      <c r="F19" s="66">
        <v>2525053</v>
      </c>
      <c r="H19" s="10" t="s">
        <v>194</v>
      </c>
      <c r="I19" s="70">
        <v>2007</v>
      </c>
      <c r="J19" s="70">
        <v>2008</v>
      </c>
      <c r="K19" s="70">
        <v>2009</v>
      </c>
      <c r="L19" s="70">
        <v>2010</v>
      </c>
      <c r="M19" s="70">
        <v>2011</v>
      </c>
      <c r="N19" s="70">
        <v>2012</v>
      </c>
      <c r="O19" s="70">
        <v>2013</v>
      </c>
      <c r="P19" s="70">
        <v>2014</v>
      </c>
      <c r="Q19" s="70">
        <v>2015</v>
      </c>
      <c r="R19" s="70" t="s">
        <v>195</v>
      </c>
    </row>
    <row r="20" spans="2:18" x14ac:dyDescent="0.25">
      <c r="B20" s="34">
        <v>2008</v>
      </c>
      <c r="C20" s="34">
        <v>1</v>
      </c>
      <c r="D20" s="34" t="s">
        <v>196</v>
      </c>
      <c r="E20" s="66">
        <v>3625707750</v>
      </c>
      <c r="F20" s="66">
        <v>540057</v>
      </c>
      <c r="H20" s="9" t="s">
        <v>197</v>
      </c>
      <c r="I20" s="11">
        <v>929241</v>
      </c>
      <c r="J20" s="11">
        <v>1128151</v>
      </c>
      <c r="K20" s="11">
        <v>1256435</v>
      </c>
      <c r="L20" s="11">
        <v>1472241</v>
      </c>
      <c r="M20" s="11">
        <v>1653707</v>
      </c>
      <c r="N20" s="11">
        <v>1749254</v>
      </c>
      <c r="O20" s="11">
        <v>1862337</v>
      </c>
      <c r="P20" s="11">
        <v>2130387</v>
      </c>
      <c r="Q20" s="11">
        <v>2554452</v>
      </c>
      <c r="R20" s="11">
        <v>14736205</v>
      </c>
    </row>
    <row r="21" spans="2:18" x14ac:dyDescent="0.25">
      <c r="B21" s="34">
        <v>2008</v>
      </c>
      <c r="C21" s="34">
        <v>1</v>
      </c>
      <c r="D21" s="34" t="s">
        <v>198</v>
      </c>
      <c r="E21" s="66">
        <v>38445838007</v>
      </c>
      <c r="F21" s="66">
        <v>4872020</v>
      </c>
      <c r="H21" s="9" t="s">
        <v>199</v>
      </c>
      <c r="I21" s="11">
        <v>9493415</v>
      </c>
      <c r="J21" s="11">
        <v>9594614</v>
      </c>
      <c r="K21" s="11">
        <v>12465304</v>
      </c>
      <c r="L21" s="11">
        <v>14907415</v>
      </c>
      <c r="M21" s="11">
        <v>16160441</v>
      </c>
      <c r="N21" s="11">
        <v>17198868</v>
      </c>
      <c r="O21" s="11">
        <v>17855077</v>
      </c>
      <c r="P21" s="11">
        <v>18096318</v>
      </c>
      <c r="Q21" s="11">
        <v>20630299</v>
      </c>
      <c r="R21" s="11">
        <v>136401751</v>
      </c>
    </row>
    <row r="22" spans="2:18" x14ac:dyDescent="0.25">
      <c r="B22" s="34">
        <v>2008</v>
      </c>
      <c r="C22" s="34">
        <v>1</v>
      </c>
      <c r="D22" s="34" t="s">
        <v>200</v>
      </c>
      <c r="E22" s="66">
        <v>1020588400</v>
      </c>
      <c r="F22" s="66">
        <v>149928</v>
      </c>
      <c r="H22" s="9" t="s">
        <v>201</v>
      </c>
      <c r="I22" s="11">
        <v>234845</v>
      </c>
      <c r="J22" s="11">
        <v>295109</v>
      </c>
      <c r="K22" s="11">
        <v>357072</v>
      </c>
      <c r="L22" s="11">
        <v>914707</v>
      </c>
      <c r="M22" s="11">
        <v>1463789</v>
      </c>
      <c r="N22" s="11">
        <v>1556521</v>
      </c>
      <c r="O22" s="11">
        <v>2008628</v>
      </c>
      <c r="P22" s="11">
        <v>2175083</v>
      </c>
      <c r="Q22" s="11">
        <v>2770303</v>
      </c>
      <c r="R22" s="11">
        <v>11776057</v>
      </c>
    </row>
    <row r="23" spans="2:18" x14ac:dyDescent="0.25">
      <c r="B23" s="34">
        <v>2008</v>
      </c>
      <c r="C23" s="34">
        <v>1</v>
      </c>
      <c r="D23" s="34" t="s">
        <v>202</v>
      </c>
      <c r="E23" s="66">
        <v>9264838650</v>
      </c>
      <c r="F23" s="66">
        <v>1136392</v>
      </c>
      <c r="H23" s="9" t="s">
        <v>203</v>
      </c>
      <c r="I23" s="11">
        <v>2165068</v>
      </c>
      <c r="J23" s="11">
        <v>2129496</v>
      </c>
      <c r="K23" s="11">
        <v>2325329</v>
      </c>
      <c r="L23" s="11">
        <v>3338962</v>
      </c>
      <c r="M23" s="11">
        <v>3825337</v>
      </c>
      <c r="N23" s="11">
        <v>4159041</v>
      </c>
      <c r="O23" s="11">
        <v>4322803</v>
      </c>
      <c r="P23" s="11">
        <v>4495658</v>
      </c>
      <c r="Q23" s="11">
        <v>5492982</v>
      </c>
      <c r="R23" s="11">
        <v>32254676</v>
      </c>
    </row>
    <row r="24" spans="2:18" x14ac:dyDescent="0.25">
      <c r="B24" s="34">
        <v>2008</v>
      </c>
      <c r="C24" s="34">
        <v>1</v>
      </c>
      <c r="D24" s="34" t="s">
        <v>204</v>
      </c>
      <c r="E24" s="66">
        <v>11026016825</v>
      </c>
      <c r="F24" s="66">
        <v>1509725</v>
      </c>
      <c r="H24" s="9" t="s">
        <v>205</v>
      </c>
      <c r="I24" s="11">
        <v>2748120</v>
      </c>
      <c r="J24" s="11">
        <v>2836603</v>
      </c>
      <c r="K24" s="11">
        <v>3156460</v>
      </c>
      <c r="L24" s="11">
        <v>3594476</v>
      </c>
      <c r="M24" s="11">
        <v>3816458</v>
      </c>
      <c r="N24" s="11">
        <v>3832383</v>
      </c>
      <c r="O24" s="11">
        <v>3913854</v>
      </c>
      <c r="P24" s="11">
        <v>4060824</v>
      </c>
      <c r="Q24" s="11">
        <v>5200287</v>
      </c>
      <c r="R24" s="11">
        <v>33159465</v>
      </c>
    </row>
    <row r="25" spans="2:18" x14ac:dyDescent="0.25">
      <c r="B25" s="34">
        <v>2008</v>
      </c>
      <c r="C25" s="34">
        <v>1</v>
      </c>
      <c r="D25" s="34" t="s">
        <v>206</v>
      </c>
      <c r="E25" s="66">
        <v>18778162640</v>
      </c>
      <c r="F25" s="66">
        <v>2724778</v>
      </c>
      <c r="H25" s="9" t="s">
        <v>207</v>
      </c>
      <c r="I25" s="11">
        <v>5098269</v>
      </c>
      <c r="J25" s="11">
        <v>5578904</v>
      </c>
      <c r="K25" s="11">
        <v>7507085</v>
      </c>
      <c r="L25" s="11">
        <v>9427290</v>
      </c>
      <c r="M25" s="11">
        <v>11092231</v>
      </c>
      <c r="N25" s="11">
        <v>12353250</v>
      </c>
      <c r="O25" s="11">
        <v>13316210</v>
      </c>
      <c r="P25" s="11">
        <v>15567922</v>
      </c>
      <c r="Q25" s="11">
        <v>22158704</v>
      </c>
      <c r="R25" s="11">
        <v>102099865</v>
      </c>
    </row>
    <row r="26" spans="2:18" x14ac:dyDescent="0.25">
      <c r="B26" s="34">
        <v>2008</v>
      </c>
      <c r="C26" s="34">
        <v>2</v>
      </c>
      <c r="D26" s="34" t="s">
        <v>208</v>
      </c>
      <c r="E26" s="66">
        <v>4014203600</v>
      </c>
      <c r="F26" s="66">
        <v>588094</v>
      </c>
      <c r="H26" s="9" t="s">
        <v>209</v>
      </c>
      <c r="I26" s="11">
        <v>20668958</v>
      </c>
      <c r="J26" s="11">
        <v>21562877</v>
      </c>
      <c r="K26" s="11">
        <v>27067685</v>
      </c>
      <c r="L26" s="11">
        <v>33655091</v>
      </c>
      <c r="M26" s="11">
        <v>38011963</v>
      </c>
      <c r="N26" s="11">
        <v>40849317</v>
      </c>
      <c r="O26" s="11">
        <v>43278909</v>
      </c>
      <c r="P26" s="11">
        <v>46526192</v>
      </c>
      <c r="Q26" s="11">
        <v>58807027</v>
      </c>
      <c r="R26" s="11">
        <v>330428019</v>
      </c>
    </row>
    <row r="27" spans="2:18" x14ac:dyDescent="0.25">
      <c r="B27" s="34">
        <v>2008</v>
      </c>
      <c r="C27" s="34">
        <v>2</v>
      </c>
      <c r="D27" s="34" t="s">
        <v>210</v>
      </c>
      <c r="E27" s="66">
        <v>36356990788</v>
      </c>
      <c r="F27" s="66">
        <v>4722594</v>
      </c>
    </row>
    <row r="28" spans="2:18" x14ac:dyDescent="0.25">
      <c r="B28" s="34">
        <v>2008</v>
      </c>
      <c r="C28" s="34">
        <v>2</v>
      </c>
      <c r="D28" s="34" t="s">
        <v>211</v>
      </c>
      <c r="E28" s="66">
        <v>966824350</v>
      </c>
      <c r="F28" s="66">
        <v>145181</v>
      </c>
    </row>
    <row r="29" spans="2:18" x14ac:dyDescent="0.25">
      <c r="B29" s="34">
        <v>2008</v>
      </c>
      <c r="C29" s="34">
        <v>2</v>
      </c>
      <c r="D29" s="34" t="s">
        <v>212</v>
      </c>
      <c r="E29" s="66">
        <v>8011628650</v>
      </c>
      <c r="F29" s="66">
        <v>993104</v>
      </c>
    </row>
    <row r="30" spans="2:18" x14ac:dyDescent="0.25">
      <c r="B30" s="34">
        <v>2008</v>
      </c>
      <c r="C30" s="34">
        <v>2</v>
      </c>
      <c r="D30" s="34" t="s">
        <v>213</v>
      </c>
      <c r="E30" s="66">
        <v>9539075626</v>
      </c>
      <c r="F30" s="66">
        <v>1326878</v>
      </c>
    </row>
    <row r="31" spans="2:18" x14ac:dyDescent="0.25">
      <c r="B31" s="34">
        <v>2008</v>
      </c>
      <c r="C31" s="34">
        <v>2</v>
      </c>
      <c r="D31" s="34" t="s">
        <v>214</v>
      </c>
      <c r="E31" s="66">
        <v>18930909856</v>
      </c>
      <c r="F31" s="66">
        <v>2854126</v>
      </c>
    </row>
    <row r="32" spans="2:18" x14ac:dyDescent="0.25">
      <c r="B32" s="34">
        <v>2009</v>
      </c>
      <c r="C32" s="34">
        <v>1</v>
      </c>
      <c r="D32" s="34" t="s">
        <v>215</v>
      </c>
      <c r="E32" s="66">
        <v>4210590950</v>
      </c>
      <c r="F32" s="66">
        <v>596599</v>
      </c>
    </row>
    <row r="33" spans="2:6" x14ac:dyDescent="0.25">
      <c r="B33" s="34">
        <v>2009</v>
      </c>
      <c r="C33" s="34">
        <v>1</v>
      </c>
      <c r="D33" s="34" t="s">
        <v>216</v>
      </c>
      <c r="E33" s="66">
        <v>45807181451</v>
      </c>
      <c r="F33" s="66">
        <v>5694005</v>
      </c>
    </row>
    <row r="34" spans="2:6" x14ac:dyDescent="0.25">
      <c r="B34" s="34">
        <v>2009</v>
      </c>
      <c r="C34" s="34">
        <v>1</v>
      </c>
      <c r="D34" s="34" t="s">
        <v>217</v>
      </c>
      <c r="E34" s="66">
        <v>1066601050</v>
      </c>
      <c r="F34" s="66">
        <v>157357</v>
      </c>
    </row>
    <row r="35" spans="2:6" x14ac:dyDescent="0.25">
      <c r="B35" s="34">
        <v>2009</v>
      </c>
      <c r="C35" s="34">
        <v>1</v>
      </c>
      <c r="D35" s="34" t="s">
        <v>218</v>
      </c>
      <c r="E35" s="66">
        <v>10040640450</v>
      </c>
      <c r="F35" s="66">
        <v>1124875</v>
      </c>
    </row>
    <row r="36" spans="2:6" x14ac:dyDescent="0.25">
      <c r="B36" s="34">
        <v>2009</v>
      </c>
      <c r="C36" s="34">
        <v>1</v>
      </c>
      <c r="D36" s="34" t="s">
        <v>219</v>
      </c>
      <c r="E36" s="66">
        <v>12300464600</v>
      </c>
      <c r="F36" s="66">
        <v>1596837</v>
      </c>
    </row>
    <row r="37" spans="2:6" x14ac:dyDescent="0.25">
      <c r="B37" s="34">
        <v>2009</v>
      </c>
      <c r="C37" s="34">
        <v>1</v>
      </c>
      <c r="D37" s="34" t="s">
        <v>220</v>
      </c>
      <c r="E37" s="66">
        <v>22400391278</v>
      </c>
      <c r="F37" s="66">
        <v>3356165</v>
      </c>
    </row>
    <row r="38" spans="2:6" x14ac:dyDescent="0.25">
      <c r="B38" s="34">
        <v>2009</v>
      </c>
      <c r="C38" s="34">
        <v>2</v>
      </c>
      <c r="D38" s="34" t="s">
        <v>221</v>
      </c>
      <c r="E38" s="66">
        <v>4726633350</v>
      </c>
      <c r="F38" s="66">
        <v>659836</v>
      </c>
    </row>
    <row r="39" spans="2:6" x14ac:dyDescent="0.25">
      <c r="B39" s="34">
        <v>2009</v>
      </c>
      <c r="C39" s="34">
        <v>2</v>
      </c>
      <c r="D39" s="34" t="s">
        <v>222</v>
      </c>
      <c r="E39" s="66">
        <v>49044179401</v>
      </c>
      <c r="F39" s="66">
        <v>6771299</v>
      </c>
    </row>
    <row r="40" spans="2:6" x14ac:dyDescent="0.25">
      <c r="B40" s="34">
        <v>2009</v>
      </c>
      <c r="C40" s="34">
        <v>2</v>
      </c>
      <c r="D40" s="34" t="s">
        <v>223</v>
      </c>
      <c r="E40" s="66">
        <v>1159846200</v>
      </c>
      <c r="F40" s="66">
        <v>199715</v>
      </c>
    </row>
    <row r="41" spans="2:6" x14ac:dyDescent="0.25">
      <c r="B41" s="34">
        <v>2009</v>
      </c>
      <c r="C41" s="34">
        <v>2</v>
      </c>
      <c r="D41" s="34" t="s">
        <v>224</v>
      </c>
      <c r="E41" s="66">
        <v>10464596750</v>
      </c>
      <c r="F41" s="66">
        <v>1200454</v>
      </c>
    </row>
    <row r="42" spans="2:6" x14ac:dyDescent="0.25">
      <c r="B42" s="34">
        <v>2009</v>
      </c>
      <c r="C42" s="34">
        <v>2</v>
      </c>
      <c r="D42" s="34" t="s">
        <v>225</v>
      </c>
      <c r="E42" s="66">
        <v>12435605900</v>
      </c>
      <c r="F42" s="66">
        <v>1559623</v>
      </c>
    </row>
    <row r="43" spans="2:6" x14ac:dyDescent="0.25">
      <c r="B43" s="34">
        <v>2009</v>
      </c>
      <c r="C43" s="34">
        <v>2</v>
      </c>
      <c r="D43" s="34" t="s">
        <v>226</v>
      </c>
      <c r="E43" s="66">
        <v>24421863507</v>
      </c>
      <c r="F43" s="66">
        <v>4150920</v>
      </c>
    </row>
    <row r="44" spans="2:6" x14ac:dyDescent="0.25">
      <c r="B44" s="34">
        <v>2010</v>
      </c>
      <c r="C44" s="34">
        <v>1</v>
      </c>
      <c r="D44" s="34" t="s">
        <v>227</v>
      </c>
      <c r="E44" s="66">
        <v>5557103900</v>
      </c>
      <c r="F44" s="66">
        <v>711428</v>
      </c>
    </row>
    <row r="45" spans="2:6" x14ac:dyDescent="0.25">
      <c r="B45" s="34">
        <v>2010</v>
      </c>
      <c r="C45" s="34">
        <v>1</v>
      </c>
      <c r="D45" s="34" t="s">
        <v>228</v>
      </c>
      <c r="E45" s="66">
        <v>60827868533</v>
      </c>
      <c r="F45" s="66">
        <v>7588803</v>
      </c>
    </row>
    <row r="46" spans="2:6" x14ac:dyDescent="0.25">
      <c r="B46" s="34">
        <v>2010</v>
      </c>
      <c r="C46" s="34">
        <v>1</v>
      </c>
      <c r="D46" s="34" t="s">
        <v>229</v>
      </c>
      <c r="E46" s="66">
        <v>2012364150</v>
      </c>
      <c r="F46" s="66">
        <v>410057</v>
      </c>
    </row>
    <row r="47" spans="2:6" x14ac:dyDescent="0.25">
      <c r="B47" s="34">
        <v>2010</v>
      </c>
      <c r="C47" s="34">
        <v>1</v>
      </c>
      <c r="D47" s="34" t="s">
        <v>230</v>
      </c>
      <c r="E47" s="66">
        <v>13182065700</v>
      </c>
      <c r="F47" s="66">
        <v>1586129</v>
      </c>
    </row>
    <row r="48" spans="2:6" x14ac:dyDescent="0.25">
      <c r="B48" s="34">
        <v>2010</v>
      </c>
      <c r="C48" s="34">
        <v>1</v>
      </c>
      <c r="D48" s="34" t="s">
        <v>231</v>
      </c>
      <c r="E48" s="66">
        <v>15977775323</v>
      </c>
      <c r="F48" s="66">
        <v>1826926</v>
      </c>
    </row>
    <row r="49" spans="2:6" x14ac:dyDescent="0.25">
      <c r="B49" s="34">
        <v>2010</v>
      </c>
      <c r="C49" s="34">
        <v>1</v>
      </c>
      <c r="D49" s="34" t="s">
        <v>232</v>
      </c>
      <c r="E49" s="66">
        <v>27847938562</v>
      </c>
      <c r="F49" s="66">
        <v>4516357</v>
      </c>
    </row>
    <row r="50" spans="2:6" x14ac:dyDescent="0.25">
      <c r="B50" s="34">
        <v>2010</v>
      </c>
      <c r="C50" s="34">
        <v>2</v>
      </c>
      <c r="D50" s="34" t="s">
        <v>233</v>
      </c>
      <c r="E50" s="66">
        <v>5916217050</v>
      </c>
      <c r="F50" s="66">
        <v>760813</v>
      </c>
    </row>
    <row r="51" spans="2:6" x14ac:dyDescent="0.25">
      <c r="B51" s="34">
        <v>2010</v>
      </c>
      <c r="C51" s="34">
        <v>2</v>
      </c>
      <c r="D51" s="34" t="s">
        <v>234</v>
      </c>
      <c r="E51" s="66">
        <v>61346102137</v>
      </c>
      <c r="F51" s="66">
        <v>7318612</v>
      </c>
    </row>
    <row r="52" spans="2:6" x14ac:dyDescent="0.25">
      <c r="B52" s="34">
        <v>2010</v>
      </c>
      <c r="C52" s="34">
        <v>2</v>
      </c>
      <c r="D52" s="34" t="s">
        <v>235</v>
      </c>
      <c r="E52" s="66">
        <v>2913003900</v>
      </c>
      <c r="F52" s="66">
        <v>504650</v>
      </c>
    </row>
    <row r="53" spans="2:6" x14ac:dyDescent="0.25">
      <c r="B53" s="34">
        <v>2010</v>
      </c>
      <c r="C53" s="34">
        <v>2</v>
      </c>
      <c r="D53" s="34" t="s">
        <v>236</v>
      </c>
      <c r="E53" s="66">
        <v>13591716100</v>
      </c>
      <c r="F53" s="66">
        <v>1752833</v>
      </c>
    </row>
    <row r="54" spans="2:6" x14ac:dyDescent="0.25">
      <c r="B54" s="34">
        <v>2010</v>
      </c>
      <c r="C54" s="34">
        <v>2</v>
      </c>
      <c r="D54" s="34" t="s">
        <v>237</v>
      </c>
      <c r="E54" s="66">
        <v>15298268400</v>
      </c>
      <c r="F54" s="66">
        <v>1767550</v>
      </c>
    </row>
    <row r="55" spans="2:6" x14ac:dyDescent="0.25">
      <c r="B55" s="34">
        <v>2010</v>
      </c>
      <c r="C55" s="34">
        <v>2</v>
      </c>
      <c r="D55" s="34" t="s">
        <v>238</v>
      </c>
      <c r="E55" s="66">
        <v>33616913895</v>
      </c>
      <c r="F55" s="66">
        <v>4910933</v>
      </c>
    </row>
    <row r="56" spans="2:6" x14ac:dyDescent="0.25">
      <c r="B56" s="34">
        <v>2011</v>
      </c>
      <c r="C56" s="34">
        <v>1</v>
      </c>
      <c r="D56" s="34" t="s">
        <v>239</v>
      </c>
      <c r="E56" s="66">
        <v>6437686830</v>
      </c>
      <c r="F56" s="66">
        <v>818750</v>
      </c>
    </row>
    <row r="57" spans="2:6" x14ac:dyDescent="0.25">
      <c r="B57" s="34">
        <v>2011</v>
      </c>
      <c r="C57" s="34">
        <v>1</v>
      </c>
      <c r="D57" s="34" t="s">
        <v>240</v>
      </c>
      <c r="E57" s="66">
        <v>66174449000</v>
      </c>
      <c r="F57" s="66">
        <v>8171870</v>
      </c>
    </row>
    <row r="58" spans="2:6" x14ac:dyDescent="0.25">
      <c r="B58" s="34">
        <v>2011</v>
      </c>
      <c r="C58" s="34">
        <v>1</v>
      </c>
      <c r="D58" s="34" t="s">
        <v>241</v>
      </c>
      <c r="E58" s="66">
        <v>4250992440</v>
      </c>
      <c r="F58" s="66">
        <v>609883</v>
      </c>
    </row>
    <row r="59" spans="2:6" x14ac:dyDescent="0.25">
      <c r="B59" s="34">
        <v>2011</v>
      </c>
      <c r="C59" s="34">
        <v>1</v>
      </c>
      <c r="D59" s="34" t="s">
        <v>242</v>
      </c>
      <c r="E59" s="66">
        <v>15014997239</v>
      </c>
      <c r="F59" s="66">
        <v>1936524</v>
      </c>
    </row>
    <row r="60" spans="2:6" x14ac:dyDescent="0.25">
      <c r="B60" s="34">
        <v>2011</v>
      </c>
      <c r="C60" s="34">
        <v>1</v>
      </c>
      <c r="D60" s="34" t="s">
        <v>243</v>
      </c>
      <c r="E60" s="66">
        <v>16789527500</v>
      </c>
      <c r="F60" s="66">
        <v>1989817</v>
      </c>
    </row>
    <row r="61" spans="2:6" x14ac:dyDescent="0.25">
      <c r="B61" s="34">
        <v>2011</v>
      </c>
      <c r="C61" s="34">
        <v>1</v>
      </c>
      <c r="D61" s="34" t="s">
        <v>244</v>
      </c>
      <c r="E61" s="66">
        <v>40019505444</v>
      </c>
      <c r="F61" s="66">
        <v>5521067</v>
      </c>
    </row>
    <row r="62" spans="2:6" x14ac:dyDescent="0.25">
      <c r="B62" s="34">
        <v>2011</v>
      </c>
      <c r="C62" s="34">
        <v>2</v>
      </c>
      <c r="D62" s="34" t="s">
        <v>245</v>
      </c>
      <c r="E62" s="66">
        <v>6535283900</v>
      </c>
      <c r="F62" s="66">
        <v>834957</v>
      </c>
    </row>
    <row r="63" spans="2:6" x14ac:dyDescent="0.25">
      <c r="B63" s="34">
        <v>2011</v>
      </c>
      <c r="C63" s="34">
        <v>2</v>
      </c>
      <c r="D63" s="34" t="s">
        <v>246</v>
      </c>
      <c r="E63" s="66">
        <v>63354637400</v>
      </c>
      <c r="F63" s="66">
        <v>7988571</v>
      </c>
    </row>
    <row r="64" spans="2:6" x14ac:dyDescent="0.25">
      <c r="B64" s="34">
        <v>2011</v>
      </c>
      <c r="C64" s="34">
        <v>2</v>
      </c>
      <c r="D64" s="34" t="s">
        <v>247</v>
      </c>
      <c r="E64" s="66">
        <v>6289380850</v>
      </c>
      <c r="F64" s="66">
        <v>853906</v>
      </c>
    </row>
    <row r="65" spans="2:6" x14ac:dyDescent="0.25">
      <c r="B65" s="34">
        <v>2011</v>
      </c>
      <c r="C65" s="34">
        <v>2</v>
      </c>
      <c r="D65" s="34" t="s">
        <v>248</v>
      </c>
      <c r="E65" s="66">
        <v>13633042300</v>
      </c>
      <c r="F65" s="66">
        <v>1888813</v>
      </c>
    </row>
    <row r="66" spans="2:6" x14ac:dyDescent="0.25">
      <c r="B66" s="34">
        <v>2011</v>
      </c>
      <c r="C66" s="34">
        <v>2</v>
      </c>
      <c r="D66" s="34" t="s">
        <v>249</v>
      </c>
      <c r="E66" s="66">
        <v>15781813650</v>
      </c>
      <c r="F66" s="66">
        <v>1826641</v>
      </c>
    </row>
    <row r="67" spans="2:6" x14ac:dyDescent="0.25">
      <c r="B67" s="34">
        <v>2011</v>
      </c>
      <c r="C67" s="34">
        <v>2</v>
      </c>
      <c r="D67" s="34" t="s">
        <v>250</v>
      </c>
      <c r="E67" s="66">
        <v>39761558390</v>
      </c>
      <c r="F67" s="66">
        <v>5571164</v>
      </c>
    </row>
    <row r="68" spans="2:6" x14ac:dyDescent="0.25">
      <c r="B68" s="34">
        <v>2012</v>
      </c>
      <c r="C68" s="34">
        <v>1</v>
      </c>
      <c r="D68" s="34" t="s">
        <v>251</v>
      </c>
      <c r="E68" s="66">
        <v>7101553350</v>
      </c>
      <c r="F68" s="66">
        <v>872859</v>
      </c>
    </row>
    <row r="69" spans="2:6" x14ac:dyDescent="0.25">
      <c r="B69" s="34">
        <v>2012</v>
      </c>
      <c r="C69" s="34">
        <v>1</v>
      </c>
      <c r="D69" s="34" t="s">
        <v>252</v>
      </c>
      <c r="E69" s="66">
        <v>71094246475</v>
      </c>
      <c r="F69" s="66">
        <v>8490687</v>
      </c>
    </row>
    <row r="70" spans="2:6" x14ac:dyDescent="0.25">
      <c r="B70" s="34">
        <v>2012</v>
      </c>
      <c r="C70" s="34">
        <v>1</v>
      </c>
      <c r="D70" s="34" t="s">
        <v>253</v>
      </c>
      <c r="E70" s="66">
        <v>5782715650</v>
      </c>
      <c r="F70" s="66">
        <v>734003</v>
      </c>
    </row>
    <row r="71" spans="2:6" x14ac:dyDescent="0.25">
      <c r="B71" s="34">
        <v>2012</v>
      </c>
      <c r="C71" s="34">
        <v>1</v>
      </c>
      <c r="D71" s="34" t="s">
        <v>254</v>
      </c>
      <c r="E71" s="66">
        <v>15554080225</v>
      </c>
      <c r="F71" s="66">
        <v>2056769</v>
      </c>
    </row>
    <row r="72" spans="2:6" x14ac:dyDescent="0.25">
      <c r="B72" s="34">
        <v>2012</v>
      </c>
      <c r="C72" s="34">
        <v>1</v>
      </c>
      <c r="D72" s="34" t="s">
        <v>255</v>
      </c>
      <c r="E72" s="66">
        <v>17256869600</v>
      </c>
      <c r="F72" s="66">
        <v>1925827</v>
      </c>
    </row>
    <row r="73" spans="2:6" x14ac:dyDescent="0.25">
      <c r="B73" s="34">
        <v>2012</v>
      </c>
      <c r="C73" s="34">
        <v>1</v>
      </c>
      <c r="D73" s="34" t="s">
        <v>256</v>
      </c>
      <c r="E73" s="66">
        <v>46788850750</v>
      </c>
      <c r="F73" s="66">
        <v>6157758</v>
      </c>
    </row>
    <row r="74" spans="2:6" x14ac:dyDescent="0.25">
      <c r="B74" s="34">
        <v>2012</v>
      </c>
      <c r="C74" s="34">
        <v>2</v>
      </c>
      <c r="D74" s="34" t="s">
        <v>257</v>
      </c>
      <c r="E74" s="66">
        <v>7047915850</v>
      </c>
      <c r="F74" s="66">
        <v>876395</v>
      </c>
    </row>
    <row r="75" spans="2:6" x14ac:dyDescent="0.25">
      <c r="B75" s="34">
        <v>2012</v>
      </c>
      <c r="C75" s="34">
        <v>2</v>
      </c>
      <c r="D75" s="34" t="s">
        <v>258</v>
      </c>
      <c r="E75" s="66">
        <v>73003506500</v>
      </c>
      <c r="F75" s="66">
        <v>8708181</v>
      </c>
    </row>
    <row r="76" spans="2:6" x14ac:dyDescent="0.25">
      <c r="B76" s="34">
        <v>2012</v>
      </c>
      <c r="C76" s="34">
        <v>2</v>
      </c>
      <c r="D76" s="34" t="s">
        <v>259</v>
      </c>
      <c r="E76" s="66">
        <v>6173845600</v>
      </c>
      <c r="F76" s="66">
        <v>822518</v>
      </c>
    </row>
    <row r="77" spans="2:6" x14ac:dyDescent="0.25">
      <c r="B77" s="34">
        <v>2012</v>
      </c>
      <c r="C77" s="34">
        <v>2</v>
      </c>
      <c r="D77" s="34" t="s">
        <v>260</v>
      </c>
      <c r="E77" s="66">
        <v>15454809850</v>
      </c>
      <c r="F77" s="66">
        <v>2102272</v>
      </c>
    </row>
    <row r="78" spans="2:6" x14ac:dyDescent="0.25">
      <c r="B78" s="34">
        <v>2012</v>
      </c>
      <c r="C78" s="34">
        <v>2</v>
      </c>
      <c r="D78" s="34" t="s">
        <v>261</v>
      </c>
      <c r="E78" s="66">
        <v>16859499799</v>
      </c>
      <c r="F78" s="66">
        <v>1906556</v>
      </c>
    </row>
    <row r="79" spans="2:6" x14ac:dyDescent="0.25">
      <c r="B79" s="34">
        <v>2012</v>
      </c>
      <c r="C79" s="34">
        <v>2</v>
      </c>
      <c r="D79" s="34" t="s">
        <v>262</v>
      </c>
      <c r="E79" s="66">
        <v>45657087800</v>
      </c>
      <c r="F79" s="66">
        <v>6195492</v>
      </c>
    </row>
    <row r="80" spans="2:6" x14ac:dyDescent="0.25">
      <c r="B80" s="34">
        <v>2013</v>
      </c>
      <c r="C80" s="34">
        <v>1</v>
      </c>
      <c r="D80" s="34" t="s">
        <v>263</v>
      </c>
      <c r="E80" s="66">
        <v>7926057400</v>
      </c>
      <c r="F80" s="66">
        <v>943894</v>
      </c>
    </row>
    <row r="81" spans="2:6" x14ac:dyDescent="0.25">
      <c r="B81" s="34">
        <v>2013</v>
      </c>
      <c r="C81" s="34">
        <v>1</v>
      </c>
      <c r="D81" s="34" t="s">
        <v>264</v>
      </c>
      <c r="E81" s="66">
        <v>78730363600</v>
      </c>
      <c r="F81" s="66">
        <v>9172600</v>
      </c>
    </row>
    <row r="82" spans="2:6" x14ac:dyDescent="0.25">
      <c r="B82" s="34">
        <v>2013</v>
      </c>
      <c r="C82" s="34">
        <v>1</v>
      </c>
      <c r="D82" s="34" t="s">
        <v>265</v>
      </c>
      <c r="E82" s="66">
        <v>8391581850</v>
      </c>
      <c r="F82" s="66">
        <v>982045</v>
      </c>
    </row>
    <row r="83" spans="2:6" x14ac:dyDescent="0.25">
      <c r="B83" s="34">
        <v>2013</v>
      </c>
      <c r="C83" s="34">
        <v>1</v>
      </c>
      <c r="D83" s="34" t="s">
        <v>266</v>
      </c>
      <c r="E83" s="66">
        <v>17346361186</v>
      </c>
      <c r="F83" s="66">
        <v>2228286</v>
      </c>
    </row>
    <row r="84" spans="2:6" x14ac:dyDescent="0.25">
      <c r="B84" s="34">
        <v>2013</v>
      </c>
      <c r="C84" s="34">
        <v>1</v>
      </c>
      <c r="D84" s="34" t="s">
        <v>267</v>
      </c>
      <c r="E84" s="66">
        <v>18497644350</v>
      </c>
      <c r="F84" s="66">
        <v>2010921</v>
      </c>
    </row>
    <row r="85" spans="2:6" x14ac:dyDescent="0.25">
      <c r="B85" s="34">
        <v>2013</v>
      </c>
      <c r="C85" s="34">
        <v>1</v>
      </c>
      <c r="D85" s="34" t="s">
        <v>268</v>
      </c>
      <c r="E85" s="66">
        <v>50893464767</v>
      </c>
      <c r="F85" s="66">
        <v>6668953</v>
      </c>
    </row>
    <row r="86" spans="2:6" x14ac:dyDescent="0.25">
      <c r="B86" s="34">
        <v>2013</v>
      </c>
      <c r="C86" s="34">
        <v>2</v>
      </c>
      <c r="D86" s="34" t="s">
        <v>269</v>
      </c>
      <c r="E86" s="66">
        <v>8121761650</v>
      </c>
      <c r="F86" s="66">
        <v>918443</v>
      </c>
    </row>
    <row r="87" spans="2:6" x14ac:dyDescent="0.25">
      <c r="B87" s="34">
        <v>2013</v>
      </c>
      <c r="C87" s="34">
        <v>2</v>
      </c>
      <c r="D87" s="34" t="s">
        <v>270</v>
      </c>
      <c r="E87" s="66">
        <v>70821517930</v>
      </c>
      <c r="F87" s="66">
        <v>8682477</v>
      </c>
    </row>
    <row r="88" spans="2:6" x14ac:dyDescent="0.25">
      <c r="B88" s="34">
        <v>2013</v>
      </c>
      <c r="C88" s="34">
        <v>2</v>
      </c>
      <c r="D88" s="34" t="s">
        <v>271</v>
      </c>
      <c r="E88" s="66">
        <v>8557988000</v>
      </c>
      <c r="F88" s="66">
        <v>1026583</v>
      </c>
    </row>
    <row r="89" spans="2:6" x14ac:dyDescent="0.25">
      <c r="B89" s="34">
        <v>2013</v>
      </c>
      <c r="C89" s="34">
        <v>2</v>
      </c>
      <c r="D89" s="34" t="s">
        <v>272</v>
      </c>
      <c r="E89" s="66">
        <v>17082555350</v>
      </c>
      <c r="F89" s="66">
        <v>2094517</v>
      </c>
    </row>
    <row r="90" spans="2:6" x14ac:dyDescent="0.25">
      <c r="B90" s="34">
        <v>2013</v>
      </c>
      <c r="C90" s="34">
        <v>2</v>
      </c>
      <c r="D90" s="34" t="s">
        <v>273</v>
      </c>
      <c r="E90" s="66">
        <v>17263176600</v>
      </c>
      <c r="F90" s="66">
        <v>1902933</v>
      </c>
    </row>
    <row r="91" spans="2:6" x14ac:dyDescent="0.25">
      <c r="B91" s="34">
        <v>2013</v>
      </c>
      <c r="C91" s="34">
        <v>2</v>
      </c>
      <c r="D91" s="34" t="s">
        <v>274</v>
      </c>
      <c r="E91" s="66">
        <v>48366808300</v>
      </c>
      <c r="F91" s="66">
        <v>6647257</v>
      </c>
    </row>
    <row r="92" spans="2:6" x14ac:dyDescent="0.25">
      <c r="B92" s="34">
        <v>2014</v>
      </c>
      <c r="C92" s="34">
        <v>1</v>
      </c>
      <c r="D92" s="34" t="s">
        <v>275</v>
      </c>
      <c r="E92" s="66">
        <v>10032936550</v>
      </c>
      <c r="F92" s="66">
        <v>1047950</v>
      </c>
    </row>
    <row r="93" spans="2:6" x14ac:dyDescent="0.25">
      <c r="B93" s="34">
        <v>2014</v>
      </c>
      <c r="C93" s="34">
        <v>1</v>
      </c>
      <c r="D93" s="34" t="s">
        <v>276</v>
      </c>
      <c r="E93" s="66">
        <v>79819367860</v>
      </c>
      <c r="F93" s="66">
        <v>9134886</v>
      </c>
    </row>
    <row r="94" spans="2:6" x14ac:dyDescent="0.25">
      <c r="B94" s="34">
        <v>2014</v>
      </c>
      <c r="C94" s="34">
        <v>1</v>
      </c>
      <c r="D94" s="34" t="s">
        <v>277</v>
      </c>
      <c r="E94" s="66">
        <v>9298425050</v>
      </c>
      <c r="F94" s="66">
        <v>1096788</v>
      </c>
    </row>
    <row r="95" spans="2:6" x14ac:dyDescent="0.25">
      <c r="B95" s="34">
        <v>2014</v>
      </c>
      <c r="C95" s="34">
        <v>1</v>
      </c>
      <c r="D95" s="34" t="s">
        <v>278</v>
      </c>
      <c r="E95" s="66">
        <v>19265662250</v>
      </c>
      <c r="F95" s="66">
        <v>2313645</v>
      </c>
    </row>
    <row r="96" spans="2:6" x14ac:dyDescent="0.25">
      <c r="B96" s="34">
        <v>2014</v>
      </c>
      <c r="C96" s="34">
        <v>1</v>
      </c>
      <c r="D96" s="34" t="s">
        <v>279</v>
      </c>
      <c r="E96" s="54">
        <v>19789596200</v>
      </c>
      <c r="F96" s="54">
        <v>2065864</v>
      </c>
    </row>
    <row r="97" spans="2:6" x14ac:dyDescent="0.25">
      <c r="B97" s="34">
        <v>2014</v>
      </c>
      <c r="C97" s="34">
        <v>1</v>
      </c>
      <c r="D97" s="34" t="s">
        <v>280</v>
      </c>
      <c r="E97" s="54">
        <v>60148923150</v>
      </c>
      <c r="F97" s="54">
        <v>7633057</v>
      </c>
    </row>
    <row r="98" spans="2:6" x14ac:dyDescent="0.25">
      <c r="B98" s="34">
        <v>2014</v>
      </c>
      <c r="C98" s="34">
        <v>2</v>
      </c>
      <c r="D98" s="34" t="s">
        <v>281</v>
      </c>
      <c r="E98" s="66">
        <v>9464349150</v>
      </c>
      <c r="F98" s="66">
        <v>1082437</v>
      </c>
    </row>
    <row r="99" spans="2:6" x14ac:dyDescent="0.25">
      <c r="B99" s="34">
        <v>2014</v>
      </c>
      <c r="C99" s="34">
        <v>2</v>
      </c>
      <c r="D99" s="34" t="s">
        <v>282</v>
      </c>
      <c r="E99" s="66">
        <v>75745399163</v>
      </c>
      <c r="F99" s="66">
        <v>8961432</v>
      </c>
    </row>
    <row r="100" spans="2:6" x14ac:dyDescent="0.25">
      <c r="B100" s="34">
        <v>2014</v>
      </c>
      <c r="C100" s="34">
        <v>2</v>
      </c>
      <c r="D100" s="34" t="s">
        <v>283</v>
      </c>
      <c r="E100" s="66">
        <v>8465345200</v>
      </c>
      <c r="F100" s="66">
        <v>1078295</v>
      </c>
    </row>
    <row r="101" spans="2:6" x14ac:dyDescent="0.25">
      <c r="B101" s="34">
        <v>2014</v>
      </c>
      <c r="C101" s="34">
        <v>2</v>
      </c>
      <c r="D101" s="34" t="s">
        <v>284</v>
      </c>
      <c r="E101" s="66">
        <v>16657788350</v>
      </c>
      <c r="F101" s="66">
        <v>2182013</v>
      </c>
    </row>
    <row r="102" spans="2:6" x14ac:dyDescent="0.25">
      <c r="B102" s="34">
        <v>2014</v>
      </c>
      <c r="C102" s="34">
        <v>2</v>
      </c>
      <c r="D102" s="34" t="s">
        <v>285</v>
      </c>
      <c r="E102" s="54">
        <v>18009189900</v>
      </c>
      <c r="F102" s="54">
        <v>1994960</v>
      </c>
    </row>
    <row r="103" spans="2:6" x14ac:dyDescent="0.25">
      <c r="B103" s="34">
        <v>2014</v>
      </c>
      <c r="C103" s="34">
        <v>2</v>
      </c>
      <c r="D103" s="34" t="s">
        <v>286</v>
      </c>
      <c r="E103" s="54">
        <v>57336608100</v>
      </c>
      <c r="F103" s="54">
        <v>7934865</v>
      </c>
    </row>
    <row r="104" spans="2:6" x14ac:dyDescent="0.25">
      <c r="B104" s="34">
        <v>2015</v>
      </c>
      <c r="C104" s="34">
        <v>1</v>
      </c>
      <c r="D104" s="34" t="s">
        <v>287</v>
      </c>
      <c r="E104" s="54">
        <v>12612054850</v>
      </c>
      <c r="F104" s="54">
        <v>1339292</v>
      </c>
    </row>
    <row r="105" spans="2:6" x14ac:dyDescent="0.25">
      <c r="B105" s="34">
        <v>2015</v>
      </c>
      <c r="C105" s="34">
        <v>1</v>
      </c>
      <c r="D105" s="34" t="s">
        <v>288</v>
      </c>
      <c r="E105" s="54">
        <v>98289925451</v>
      </c>
      <c r="F105" s="54">
        <v>10685422</v>
      </c>
    </row>
    <row r="106" spans="2:6" x14ac:dyDescent="0.25">
      <c r="B106" s="34">
        <v>2015</v>
      </c>
      <c r="C106" s="34">
        <v>1</v>
      </c>
      <c r="D106" s="34" t="s">
        <v>289</v>
      </c>
      <c r="E106" s="54">
        <v>11445000750</v>
      </c>
      <c r="F106" s="54">
        <v>1425289</v>
      </c>
    </row>
    <row r="107" spans="2:6" x14ac:dyDescent="0.25">
      <c r="B107" s="34">
        <v>2015</v>
      </c>
      <c r="C107" s="34">
        <v>1</v>
      </c>
      <c r="D107" s="34" t="s">
        <v>290</v>
      </c>
      <c r="E107" s="54">
        <v>24005398500</v>
      </c>
      <c r="F107" s="54">
        <v>2823301</v>
      </c>
    </row>
    <row r="108" spans="2:6" x14ac:dyDescent="0.25">
      <c r="B108" s="34">
        <v>2015</v>
      </c>
      <c r="C108" s="34">
        <v>1</v>
      </c>
      <c r="D108" s="34" t="s">
        <v>291</v>
      </c>
      <c r="E108" s="54">
        <v>25581626929</v>
      </c>
      <c r="F108" s="54">
        <v>2686024</v>
      </c>
    </row>
    <row r="109" spans="2:6" x14ac:dyDescent="0.25">
      <c r="B109" s="34">
        <v>2015</v>
      </c>
      <c r="C109" s="34">
        <v>1</v>
      </c>
      <c r="D109" s="34" t="s">
        <v>292</v>
      </c>
      <c r="E109" s="54">
        <v>86531176900</v>
      </c>
      <c r="F109" s="54">
        <v>11439574</v>
      </c>
    </row>
    <row r="110" spans="2:6" x14ac:dyDescent="0.25">
      <c r="B110" s="34">
        <v>2015</v>
      </c>
      <c r="C110" s="34">
        <v>2</v>
      </c>
      <c r="D110" s="34" t="s">
        <v>293</v>
      </c>
      <c r="E110" s="54">
        <v>11155185250</v>
      </c>
      <c r="F110" s="54">
        <v>1215160</v>
      </c>
    </row>
    <row r="111" spans="2:6" x14ac:dyDescent="0.25">
      <c r="B111" s="34">
        <v>2015</v>
      </c>
      <c r="C111" s="34">
        <v>2</v>
      </c>
      <c r="D111" s="34" t="s">
        <v>294</v>
      </c>
      <c r="E111" s="54">
        <f>89945101150+1488000</f>
        <v>89946589150</v>
      </c>
      <c r="F111" s="54">
        <f>9944610+267</f>
        <v>9944877</v>
      </c>
    </row>
    <row r="112" spans="2:6" x14ac:dyDescent="0.25">
      <c r="B112" s="34">
        <v>2015</v>
      </c>
      <c r="C112" s="34">
        <v>2</v>
      </c>
      <c r="D112" s="34" t="s">
        <v>295</v>
      </c>
      <c r="E112" s="54">
        <v>10200244450</v>
      </c>
      <c r="F112" s="54">
        <v>1345014</v>
      </c>
    </row>
    <row r="113" spans="2:14" x14ac:dyDescent="0.25">
      <c r="B113" s="34">
        <v>2015</v>
      </c>
      <c r="C113" s="34">
        <v>2</v>
      </c>
      <c r="D113" s="34" t="s">
        <v>296</v>
      </c>
      <c r="E113" s="54">
        <f>22015743500+1158000</f>
        <v>22016901500</v>
      </c>
      <c r="F113" s="54">
        <f>2669395+286</f>
        <v>2669681</v>
      </c>
    </row>
    <row r="114" spans="2:14" x14ac:dyDescent="0.25">
      <c r="B114" s="34">
        <v>2015</v>
      </c>
      <c r="C114" s="34">
        <v>2</v>
      </c>
      <c r="D114" s="34" t="s">
        <v>297</v>
      </c>
      <c r="E114" s="54">
        <f>22423865020+2321500</f>
        <v>22426186520</v>
      </c>
      <c r="F114" s="54">
        <f>2513862+401</f>
        <v>2514263</v>
      </c>
    </row>
    <row r="115" spans="2:14" x14ac:dyDescent="0.25">
      <c r="B115" s="34">
        <v>2015</v>
      </c>
      <c r="C115" s="34">
        <v>2</v>
      </c>
      <c r="D115" s="34" t="s">
        <v>298</v>
      </c>
      <c r="E115" s="54">
        <f>77989156250+1087500+8616000</f>
        <v>77998859750</v>
      </c>
      <c r="F115" s="54">
        <f>10717729+135+1266</f>
        <v>10719130</v>
      </c>
    </row>
    <row r="116" spans="2:14" x14ac:dyDescent="0.25">
      <c r="B116" s="68"/>
      <c r="C116" s="68"/>
      <c r="D116" s="68"/>
      <c r="E116" s="67"/>
      <c r="F116" s="67"/>
    </row>
    <row r="117" spans="2:14" x14ac:dyDescent="0.25">
      <c r="B117" s="68"/>
      <c r="C117" s="68"/>
      <c r="D117" s="68"/>
      <c r="E117" s="67"/>
      <c r="F117" s="67"/>
    </row>
    <row r="119" spans="2:14" ht="30" x14ac:dyDescent="0.25">
      <c r="B119" s="35" t="s">
        <v>299</v>
      </c>
      <c r="C119" s="35">
        <v>2007</v>
      </c>
      <c r="D119" s="35">
        <v>2008</v>
      </c>
      <c r="E119" s="35">
        <v>2009</v>
      </c>
      <c r="F119" s="35">
        <v>2010</v>
      </c>
      <c r="G119" s="35">
        <v>2011</v>
      </c>
      <c r="H119" s="35">
        <v>2012</v>
      </c>
      <c r="I119" s="35">
        <v>2013</v>
      </c>
      <c r="J119" s="48">
        <v>2014</v>
      </c>
      <c r="K119" s="48">
        <v>2015</v>
      </c>
      <c r="L119" s="48" t="s">
        <v>52</v>
      </c>
      <c r="M119" s="17"/>
      <c r="N119" s="17"/>
    </row>
    <row r="120" spans="2:14" x14ac:dyDescent="0.25">
      <c r="B120" s="37" t="s">
        <v>300</v>
      </c>
      <c r="C120" s="32">
        <v>9493415</v>
      </c>
      <c r="D120" s="32">
        <v>9594614</v>
      </c>
      <c r="E120" s="32">
        <v>12465304</v>
      </c>
      <c r="F120" s="32">
        <v>14907415</v>
      </c>
      <c r="G120" s="32">
        <v>16160441</v>
      </c>
      <c r="H120" s="32">
        <v>17198868</v>
      </c>
      <c r="I120" s="32">
        <v>17855077</v>
      </c>
      <c r="J120" s="54">
        <v>18096318</v>
      </c>
      <c r="K120" s="54">
        <v>20630299</v>
      </c>
      <c r="L120" s="57">
        <f>((K120-J120)/J120)*100</f>
        <v>14.002743541531487</v>
      </c>
      <c r="M120" s="69"/>
      <c r="N120" s="17"/>
    </row>
    <row r="121" spans="2:14" x14ac:dyDescent="0.25">
      <c r="B121" s="37" t="s">
        <v>301</v>
      </c>
      <c r="C121" s="32">
        <v>5098269</v>
      </c>
      <c r="D121" s="32">
        <v>5578904</v>
      </c>
      <c r="E121" s="32">
        <v>7507085</v>
      </c>
      <c r="F121" s="32">
        <v>9427290</v>
      </c>
      <c r="G121" s="32">
        <v>11092231</v>
      </c>
      <c r="H121" s="32">
        <v>12353250</v>
      </c>
      <c r="I121" s="32">
        <v>13316210</v>
      </c>
      <c r="J121" s="54">
        <v>15567922</v>
      </c>
      <c r="K121" s="54">
        <v>22158704</v>
      </c>
      <c r="L121" s="57">
        <f t="shared" ref="L121:L125" si="0">((K121-J121)/J121)*100</f>
        <v>42.335656614929086</v>
      </c>
      <c r="M121" s="17"/>
      <c r="N121" s="17"/>
    </row>
    <row r="122" spans="2:14" x14ac:dyDescent="0.25">
      <c r="B122" s="37" t="s">
        <v>302</v>
      </c>
      <c r="C122" s="32">
        <v>2165068</v>
      </c>
      <c r="D122" s="32">
        <v>2129496</v>
      </c>
      <c r="E122" s="32">
        <v>2325329</v>
      </c>
      <c r="F122" s="32">
        <v>3338962</v>
      </c>
      <c r="G122" s="32">
        <v>3825337</v>
      </c>
      <c r="H122" s="32">
        <v>4159041</v>
      </c>
      <c r="I122" s="32">
        <v>4322803</v>
      </c>
      <c r="J122" s="54">
        <v>4495658</v>
      </c>
      <c r="K122" s="54">
        <v>5492982</v>
      </c>
      <c r="L122" s="57">
        <f t="shared" si="0"/>
        <v>22.184160805826423</v>
      </c>
      <c r="M122" s="17"/>
      <c r="N122" s="17"/>
    </row>
    <row r="123" spans="2:14" x14ac:dyDescent="0.25">
      <c r="B123" s="37" t="s">
        <v>303</v>
      </c>
      <c r="C123" s="32">
        <v>2748120</v>
      </c>
      <c r="D123" s="32">
        <v>2836603</v>
      </c>
      <c r="E123" s="32">
        <v>3156460</v>
      </c>
      <c r="F123" s="32">
        <v>3594476</v>
      </c>
      <c r="G123" s="32">
        <v>3816458</v>
      </c>
      <c r="H123" s="32">
        <v>3832383</v>
      </c>
      <c r="I123" s="32">
        <v>3913854</v>
      </c>
      <c r="J123" s="54">
        <v>4060824</v>
      </c>
      <c r="K123" s="54">
        <v>5200287</v>
      </c>
      <c r="L123" s="57">
        <f t="shared" si="0"/>
        <v>28.059896218107461</v>
      </c>
      <c r="M123" s="17"/>
      <c r="N123" s="17"/>
    </row>
    <row r="124" spans="2:14" x14ac:dyDescent="0.25">
      <c r="B124" s="37" t="s">
        <v>304</v>
      </c>
      <c r="C124" s="32">
        <v>234845</v>
      </c>
      <c r="D124" s="32">
        <v>295109</v>
      </c>
      <c r="E124" s="32">
        <v>357072</v>
      </c>
      <c r="F124" s="32">
        <v>914707</v>
      </c>
      <c r="G124" s="32">
        <v>1463789</v>
      </c>
      <c r="H124" s="32">
        <v>1556521</v>
      </c>
      <c r="I124" s="32">
        <v>2008628</v>
      </c>
      <c r="J124" s="54">
        <v>2175083</v>
      </c>
      <c r="K124" s="54">
        <v>2770303</v>
      </c>
      <c r="L124" s="57">
        <f t="shared" si="0"/>
        <v>27.365392493068079</v>
      </c>
      <c r="M124" s="17"/>
      <c r="N124" s="17"/>
    </row>
    <row r="125" spans="2:14" x14ac:dyDescent="0.25">
      <c r="B125" s="37" t="s">
        <v>305</v>
      </c>
      <c r="C125" s="32">
        <v>929241</v>
      </c>
      <c r="D125" s="32">
        <v>1128151</v>
      </c>
      <c r="E125" s="32">
        <v>1256435</v>
      </c>
      <c r="F125" s="32">
        <v>1472241</v>
      </c>
      <c r="G125" s="32">
        <v>1653707</v>
      </c>
      <c r="H125" s="32">
        <v>1749254</v>
      </c>
      <c r="I125" s="32">
        <v>1862337</v>
      </c>
      <c r="J125" s="54">
        <v>2130387</v>
      </c>
      <c r="K125" s="54">
        <v>2554452</v>
      </c>
      <c r="L125" s="57">
        <f t="shared" si="0"/>
        <v>19.905538289522045</v>
      </c>
      <c r="M125" s="17"/>
      <c r="N125" s="17"/>
    </row>
    <row r="126" spans="2:14" x14ac:dyDescent="0.25">
      <c r="B126" s="36" t="s">
        <v>42</v>
      </c>
      <c r="C126" s="38">
        <f>SUM(C120:C125)</f>
        <v>20668958</v>
      </c>
      <c r="D126" s="38">
        <f t="shared" ref="D126:I126" si="1">SUM(D120:D125)</f>
        <v>21562877</v>
      </c>
      <c r="E126" s="38">
        <f t="shared" si="1"/>
        <v>27067685</v>
      </c>
      <c r="F126" s="38">
        <f t="shared" si="1"/>
        <v>33655091</v>
      </c>
      <c r="G126" s="38">
        <f t="shared" si="1"/>
        <v>38011963</v>
      </c>
      <c r="H126" s="38">
        <f t="shared" si="1"/>
        <v>40849317</v>
      </c>
      <c r="I126" s="38">
        <f t="shared" si="1"/>
        <v>43278909</v>
      </c>
      <c r="J126" s="38">
        <f>SUM(J120:J125)</f>
        <v>46526192</v>
      </c>
      <c r="K126" s="38">
        <f>SUM(K120:K125)</f>
        <v>58807027</v>
      </c>
      <c r="L126" s="82">
        <f>((K126-J126)/J126)*100</f>
        <v>26.395530070460101</v>
      </c>
      <c r="M126" s="17"/>
      <c r="N126" s="17"/>
    </row>
    <row r="129" spans="8:13" x14ac:dyDescent="0.25">
      <c r="J129" s="17"/>
      <c r="M129" s="17"/>
    </row>
    <row r="130" spans="8:13" x14ac:dyDescent="0.25">
      <c r="H130" s="30"/>
      <c r="I130" s="29"/>
      <c r="J130" s="31"/>
      <c r="K130" s="31"/>
      <c r="L130" s="17"/>
      <c r="M130" s="28"/>
    </row>
    <row r="131" spans="8:13" x14ac:dyDescent="0.25">
      <c r="H131" s="30"/>
      <c r="I131" s="29"/>
      <c r="J131" s="17"/>
      <c r="K131" s="17"/>
      <c r="L131" s="17"/>
      <c r="M131" s="17"/>
    </row>
    <row r="132" spans="8:13" x14ac:dyDescent="0.25">
      <c r="H132" s="30"/>
      <c r="I132" s="29"/>
      <c r="J132" s="17"/>
      <c r="K132" s="17"/>
      <c r="L132" s="17"/>
      <c r="M132" s="17"/>
    </row>
    <row r="133" spans="8:13" x14ac:dyDescent="0.25">
      <c r="H133" s="30"/>
      <c r="I133" s="29"/>
      <c r="J133" s="17"/>
      <c r="K133" s="17"/>
      <c r="L133" s="17"/>
      <c r="M133" s="17"/>
    </row>
    <row r="134" spans="8:13" x14ac:dyDescent="0.25">
      <c r="H134" s="30"/>
      <c r="I134" s="29"/>
      <c r="J134" s="17"/>
      <c r="K134" s="17"/>
      <c r="L134" s="17"/>
      <c r="M134" s="17"/>
    </row>
    <row r="135" spans="8:13" x14ac:dyDescent="0.25">
      <c r="H135" s="30"/>
      <c r="I135" s="29"/>
      <c r="J135" s="17"/>
      <c r="K135" s="17"/>
      <c r="L135" s="17"/>
      <c r="M135" s="17"/>
    </row>
    <row r="136" spans="8:13" x14ac:dyDescent="0.25">
      <c r="H136" s="30"/>
      <c r="I136" s="29"/>
      <c r="J136" s="17"/>
      <c r="K136" s="17"/>
      <c r="L136" s="17"/>
      <c r="M136" s="17"/>
    </row>
    <row r="137" spans="8:13" x14ac:dyDescent="0.25">
      <c r="H137" s="17"/>
      <c r="I137" s="28"/>
      <c r="J137" s="17"/>
      <c r="K137" s="17"/>
    </row>
    <row r="155" spans="2:7" x14ac:dyDescent="0.25">
      <c r="B155" s="114" t="s">
        <v>306</v>
      </c>
      <c r="C155" s="115"/>
      <c r="D155" s="115"/>
      <c r="E155" s="115"/>
      <c r="F155" s="115"/>
      <c r="G155" s="115"/>
    </row>
    <row r="156" spans="2:7" x14ac:dyDescent="0.25">
      <c r="B156" s="115"/>
      <c r="C156" s="115"/>
      <c r="D156" s="115"/>
      <c r="E156" s="115"/>
      <c r="F156" s="115"/>
      <c r="G156" s="115"/>
    </row>
    <row r="158" spans="2:7" ht="15" customHeight="1" x14ac:dyDescent="0.25">
      <c r="B158" s="102" t="s">
        <v>316</v>
      </c>
      <c r="C158" s="102"/>
      <c r="D158" s="102"/>
      <c r="E158" s="102"/>
      <c r="F158" s="102"/>
      <c r="G158" s="102"/>
    </row>
    <row r="159" spans="2:7" x14ac:dyDescent="0.25">
      <c r="B159" s="105"/>
      <c r="C159" s="105"/>
      <c r="D159" s="105"/>
      <c r="E159" s="105"/>
      <c r="F159" s="105"/>
      <c r="G159" s="105"/>
    </row>
    <row r="160" spans="2:7" x14ac:dyDescent="0.25">
      <c r="B160" s="105"/>
      <c r="C160" s="105"/>
      <c r="D160" s="105"/>
      <c r="E160" s="105"/>
      <c r="F160" s="105"/>
      <c r="G160" s="105"/>
    </row>
    <row r="161" spans="2:13" x14ac:dyDescent="0.25">
      <c r="B161" s="105"/>
      <c r="C161" s="105"/>
      <c r="D161" s="105"/>
      <c r="E161" s="105"/>
      <c r="F161" s="105"/>
      <c r="G161" s="105"/>
    </row>
    <row r="162" spans="2:13" x14ac:dyDescent="0.25">
      <c r="B162" s="105"/>
      <c r="C162" s="105"/>
      <c r="D162" s="105"/>
      <c r="E162" s="105"/>
      <c r="F162" s="105"/>
      <c r="G162" s="105"/>
    </row>
    <row r="163" spans="2:13" x14ac:dyDescent="0.25">
      <c r="B163" s="105"/>
      <c r="C163" s="105"/>
      <c r="D163" s="105"/>
      <c r="E163" s="105"/>
      <c r="F163" s="105"/>
      <c r="G163" s="105"/>
    </row>
    <row r="164" spans="2:13" x14ac:dyDescent="0.25">
      <c r="B164" s="105"/>
      <c r="C164" s="105"/>
      <c r="D164" s="105"/>
      <c r="E164" s="105"/>
      <c r="F164" s="105"/>
      <c r="G164" s="105"/>
    </row>
    <row r="165" spans="2:13" x14ac:dyDescent="0.25">
      <c r="B165" s="105"/>
      <c r="C165" s="105"/>
      <c r="D165" s="105"/>
      <c r="E165" s="105"/>
      <c r="F165" s="105"/>
      <c r="G165" s="105"/>
    </row>
    <row r="166" spans="2:13" x14ac:dyDescent="0.25">
      <c r="B166" s="105"/>
      <c r="C166" s="105"/>
      <c r="D166" s="105"/>
      <c r="E166" s="105"/>
      <c r="F166" s="105"/>
      <c r="G166" s="105"/>
    </row>
    <row r="167" spans="2:13" x14ac:dyDescent="0.25">
      <c r="B167" s="105"/>
      <c r="C167" s="105"/>
      <c r="D167" s="105"/>
      <c r="E167" s="105"/>
      <c r="F167" s="105"/>
      <c r="G167" s="105"/>
    </row>
    <row r="168" spans="2:13" x14ac:dyDescent="0.25">
      <c r="B168" s="105"/>
      <c r="C168" s="105"/>
      <c r="D168" s="105"/>
      <c r="E168" s="105"/>
      <c r="F168" s="105"/>
      <c r="G168" s="105"/>
    </row>
    <row r="170" spans="2:13" x14ac:dyDescent="0.25">
      <c r="B170" s="47" t="s">
        <v>307</v>
      </c>
      <c r="C170" s="47">
        <v>2007</v>
      </c>
      <c r="D170" s="47">
        <v>2008</v>
      </c>
      <c r="E170" s="47">
        <v>2009</v>
      </c>
      <c r="F170" s="47">
        <v>2010</v>
      </c>
      <c r="G170" s="47">
        <v>2011</v>
      </c>
      <c r="H170" s="47">
        <v>2012</v>
      </c>
      <c r="I170" s="47">
        <v>2013</v>
      </c>
      <c r="J170" s="48">
        <v>2014</v>
      </c>
      <c r="K170" s="48">
        <v>2015</v>
      </c>
      <c r="L170" s="17"/>
      <c r="M170" s="17"/>
    </row>
    <row r="171" spans="2:13" x14ac:dyDescent="0.25">
      <c r="B171" s="49" t="s">
        <v>308</v>
      </c>
      <c r="C171" s="51">
        <f t="shared" ref="C171:K171" si="2">C120/1000000</f>
        <v>9.4934150000000006</v>
      </c>
      <c r="D171" s="51">
        <f t="shared" si="2"/>
        <v>9.594614</v>
      </c>
      <c r="E171" s="51">
        <f t="shared" si="2"/>
        <v>12.465304</v>
      </c>
      <c r="F171" s="51">
        <f t="shared" si="2"/>
        <v>14.907415</v>
      </c>
      <c r="G171" s="51">
        <f t="shared" si="2"/>
        <v>16.160440999999999</v>
      </c>
      <c r="H171" s="51">
        <f t="shared" si="2"/>
        <v>17.198868000000001</v>
      </c>
      <c r="I171" s="51">
        <f t="shared" si="2"/>
        <v>17.855077000000001</v>
      </c>
      <c r="J171" s="51">
        <f t="shared" si="2"/>
        <v>18.096318</v>
      </c>
      <c r="K171" s="51">
        <f t="shared" si="2"/>
        <v>20.630299000000001</v>
      </c>
      <c r="L171" s="17"/>
      <c r="M171" s="17"/>
    </row>
    <row r="172" spans="2:13" x14ac:dyDescent="0.25">
      <c r="B172" s="49" t="s">
        <v>309</v>
      </c>
      <c r="C172" s="51">
        <f t="shared" ref="C172:K172" si="3">C121/1000000</f>
        <v>5.0982690000000002</v>
      </c>
      <c r="D172" s="51">
        <f t="shared" si="3"/>
        <v>5.5789039999999996</v>
      </c>
      <c r="E172" s="51">
        <f t="shared" si="3"/>
        <v>7.507085</v>
      </c>
      <c r="F172" s="51">
        <f t="shared" si="3"/>
        <v>9.4272899999999993</v>
      </c>
      <c r="G172" s="51">
        <f t="shared" si="3"/>
        <v>11.092231</v>
      </c>
      <c r="H172" s="51">
        <f t="shared" si="3"/>
        <v>12.353249999999999</v>
      </c>
      <c r="I172" s="51">
        <f t="shared" si="3"/>
        <v>13.31621</v>
      </c>
      <c r="J172" s="51">
        <f t="shared" si="3"/>
        <v>15.567921999999999</v>
      </c>
      <c r="K172" s="51">
        <f t="shared" si="3"/>
        <v>22.158704</v>
      </c>
      <c r="L172" s="17"/>
      <c r="M172" s="17"/>
    </row>
    <row r="173" spans="2:13" x14ac:dyDescent="0.25">
      <c r="B173" s="49" t="s">
        <v>310</v>
      </c>
      <c r="C173" s="51">
        <f t="shared" ref="C173:K173" si="4">C122/1000000</f>
        <v>2.1650680000000002</v>
      </c>
      <c r="D173" s="51">
        <f t="shared" si="4"/>
        <v>2.1294960000000001</v>
      </c>
      <c r="E173" s="51">
        <f t="shared" si="4"/>
        <v>2.325329</v>
      </c>
      <c r="F173" s="51">
        <f t="shared" si="4"/>
        <v>3.338962</v>
      </c>
      <c r="G173" s="51">
        <f t="shared" si="4"/>
        <v>3.8253370000000002</v>
      </c>
      <c r="H173" s="51">
        <f t="shared" si="4"/>
        <v>4.1590410000000002</v>
      </c>
      <c r="I173" s="51">
        <f t="shared" si="4"/>
        <v>4.3228030000000004</v>
      </c>
      <c r="J173" s="51">
        <f t="shared" si="4"/>
        <v>4.4956579999999997</v>
      </c>
      <c r="K173" s="51">
        <f t="shared" si="4"/>
        <v>5.4929819999999996</v>
      </c>
      <c r="L173" s="17"/>
      <c r="M173" s="17"/>
    </row>
    <row r="174" spans="2:13" x14ac:dyDescent="0.25">
      <c r="B174" s="49" t="s">
        <v>311</v>
      </c>
      <c r="C174" s="51">
        <f t="shared" ref="C174:K174" si="5">C123/1000000</f>
        <v>2.7481200000000001</v>
      </c>
      <c r="D174" s="51">
        <f t="shared" si="5"/>
        <v>2.8366030000000002</v>
      </c>
      <c r="E174" s="51">
        <f t="shared" si="5"/>
        <v>3.15646</v>
      </c>
      <c r="F174" s="51">
        <f t="shared" si="5"/>
        <v>3.5944759999999998</v>
      </c>
      <c r="G174" s="51">
        <f t="shared" si="5"/>
        <v>3.8164579999999999</v>
      </c>
      <c r="H174" s="51">
        <f t="shared" si="5"/>
        <v>3.8323830000000001</v>
      </c>
      <c r="I174" s="51">
        <f t="shared" si="5"/>
        <v>3.9138540000000002</v>
      </c>
      <c r="J174" s="51">
        <f t="shared" si="5"/>
        <v>4.0608240000000002</v>
      </c>
      <c r="K174" s="51">
        <f t="shared" si="5"/>
        <v>5.2002870000000003</v>
      </c>
      <c r="L174" s="17"/>
      <c r="M174" s="17"/>
    </row>
    <row r="175" spans="2:13" x14ac:dyDescent="0.25">
      <c r="B175" s="49" t="s">
        <v>312</v>
      </c>
      <c r="C175" s="51">
        <f t="shared" ref="C175:K175" si="6">C124/1000000</f>
        <v>0.234845</v>
      </c>
      <c r="D175" s="51">
        <f t="shared" si="6"/>
        <v>0.29510900000000001</v>
      </c>
      <c r="E175" s="51">
        <f t="shared" si="6"/>
        <v>0.357072</v>
      </c>
      <c r="F175" s="51">
        <f t="shared" si="6"/>
        <v>0.91470700000000005</v>
      </c>
      <c r="G175" s="51">
        <f t="shared" si="6"/>
        <v>1.463789</v>
      </c>
      <c r="H175" s="51">
        <f t="shared" si="6"/>
        <v>1.556521</v>
      </c>
      <c r="I175" s="51">
        <f t="shared" si="6"/>
        <v>2.0086279999999999</v>
      </c>
      <c r="J175" s="51">
        <f t="shared" si="6"/>
        <v>2.1750829999999999</v>
      </c>
      <c r="K175" s="51">
        <f t="shared" si="6"/>
        <v>2.7703030000000002</v>
      </c>
      <c r="L175" s="17"/>
      <c r="M175" s="17"/>
    </row>
    <row r="176" spans="2:13" x14ac:dyDescent="0.25">
      <c r="B176" s="49" t="s">
        <v>313</v>
      </c>
      <c r="C176" s="51">
        <f t="shared" ref="C176:K176" si="7">C125/1000000</f>
        <v>0.92924099999999998</v>
      </c>
      <c r="D176" s="51">
        <f t="shared" si="7"/>
        <v>1.1281509999999999</v>
      </c>
      <c r="E176" s="51">
        <f t="shared" si="7"/>
        <v>1.256435</v>
      </c>
      <c r="F176" s="51">
        <f t="shared" si="7"/>
        <v>1.4722409999999999</v>
      </c>
      <c r="G176" s="51">
        <f t="shared" si="7"/>
        <v>1.653707</v>
      </c>
      <c r="H176" s="51">
        <f t="shared" si="7"/>
        <v>1.7492540000000001</v>
      </c>
      <c r="I176" s="51">
        <f t="shared" si="7"/>
        <v>1.8623369999999999</v>
      </c>
      <c r="J176" s="51">
        <f t="shared" si="7"/>
        <v>2.1303869999999998</v>
      </c>
      <c r="K176" s="51">
        <f t="shared" si="7"/>
        <v>2.5544519999999999</v>
      </c>
      <c r="L176" s="17"/>
      <c r="M176" s="17"/>
    </row>
    <row r="177" spans="2:13" ht="14.25" customHeight="1" x14ac:dyDescent="0.25">
      <c r="B177" s="50" t="s">
        <v>314</v>
      </c>
      <c r="C177" s="51">
        <f>SUM(C171:C176)</f>
        <v>20.668958000000003</v>
      </c>
      <c r="D177" s="51">
        <f t="shared" ref="D177:J177" si="8">SUM(D171:D176)</f>
        <v>21.562877</v>
      </c>
      <c r="E177" s="51">
        <f t="shared" si="8"/>
        <v>27.067684999999997</v>
      </c>
      <c r="F177" s="51">
        <f t="shared" si="8"/>
        <v>33.655090999999999</v>
      </c>
      <c r="G177" s="51">
        <f t="shared" si="8"/>
        <v>38.011962999999994</v>
      </c>
      <c r="H177" s="51">
        <f t="shared" si="8"/>
        <v>40.849317000000006</v>
      </c>
      <c r="I177" s="51">
        <f t="shared" si="8"/>
        <v>43.278908999999999</v>
      </c>
      <c r="J177" s="51">
        <f t="shared" si="8"/>
        <v>46.526191999999995</v>
      </c>
      <c r="K177" s="51">
        <f>SUM(K171:K176)</f>
        <v>58.807026999999998</v>
      </c>
      <c r="L177" s="17"/>
      <c r="M177" s="17"/>
    </row>
    <row r="178" spans="2:13" x14ac:dyDescent="0.25">
      <c r="K178" s="17"/>
      <c r="L178" s="17"/>
      <c r="M178" s="17"/>
    </row>
    <row r="179" spans="2:13" x14ac:dyDescent="0.25">
      <c r="K179" s="17"/>
      <c r="L179" s="17"/>
      <c r="M179" s="17"/>
    </row>
    <row r="180" spans="2:13" x14ac:dyDescent="0.25">
      <c r="K180" s="17"/>
      <c r="L180" s="17"/>
      <c r="M180" s="17"/>
    </row>
    <row r="181" spans="2:13" x14ac:dyDescent="0.25">
      <c r="K181" s="17"/>
      <c r="L181" s="17"/>
      <c r="M181" s="17"/>
    </row>
    <row r="182" spans="2:13" x14ac:dyDescent="0.25">
      <c r="K182" s="17"/>
      <c r="L182" s="17"/>
      <c r="M182" s="17"/>
    </row>
    <row r="183" spans="2:13" x14ac:dyDescent="0.25">
      <c r="K183" s="17"/>
      <c r="L183" s="17"/>
      <c r="M183" s="17"/>
    </row>
  </sheetData>
  <sortState ref="B117:J122">
    <sortCondition descending="1" ref="J117:J122"/>
  </sortState>
  <mergeCells count="3">
    <mergeCell ref="B155:G156"/>
    <mergeCell ref="B2:F2"/>
    <mergeCell ref="B158:G168"/>
  </mergeCells>
  <pageMargins left="0.7" right="0.7" top="0.75" bottom="0.75" header="0.3" footer="0.3"/>
  <pageSetup orientation="portrait" horizontalDpi="4294967292" verticalDpi="4294967292"/>
  <drawing r:id="rId3"/>
  <legacyDrawing r:id="rId4"/>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1. COL. NUME. TOTAL DE EXP.</vt:lpstr>
      <vt:lpstr>2. INDICE ASIST. X HABT.</vt:lpstr>
      <vt:lpstr>3. COL. ESPECTADORES X SEM.</vt:lpstr>
      <vt:lpstr>4. COL. TAQUILA MERC. PESOS-USD</vt:lpstr>
      <vt:lpstr>5. ESTRENOS CINEMATO EN COL</vt:lpstr>
      <vt:lpstr>6. ESTRENOS PELICULAS COLOMBIAN</vt:lpstr>
      <vt:lpstr>7. PARTI. PEL. COL EN ESTRENOS</vt:lpstr>
      <vt:lpstr>8. PANTALLAS ECHIBICI. EN COL.</vt:lpstr>
      <vt:lpstr>9. ASISTENCIA A CINE PRIMER SEM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Asistenteplaneacion</cp:lastModifiedBy>
  <dcterms:created xsi:type="dcterms:W3CDTF">2014-07-07T01:15:49Z</dcterms:created>
  <dcterms:modified xsi:type="dcterms:W3CDTF">2016-02-05T21:59:08Z</dcterms:modified>
</cp:coreProperties>
</file>